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tabRatio="503" activeTab="5"/>
  </bookViews>
  <sheets>
    <sheet name="2010" sheetId="4" r:id="rId1"/>
    <sheet name="2011" sheetId="5" r:id="rId2"/>
    <sheet name="2012" sheetId="6" r:id="rId3"/>
    <sheet name="2013" sheetId="7" r:id="rId4"/>
    <sheet name="142125200" sheetId="10" r:id="rId5"/>
    <sheet name="calc_dep" sheetId="11" r:id="rId6"/>
  </sheets>
  <calcPr calcId="125725"/>
</workbook>
</file>

<file path=xl/calcChain.xml><?xml version="1.0" encoding="utf-8"?>
<calcChain xmlns="http://schemas.openxmlformats.org/spreadsheetml/2006/main">
  <c r="BW43" i="11"/>
  <c r="BV43"/>
  <c r="BW42"/>
  <c r="BV42"/>
  <c r="BW41"/>
  <c r="BV41"/>
  <c r="BW40"/>
  <c r="BV40"/>
  <c r="BW39"/>
  <c r="BV39"/>
  <c r="BW38"/>
  <c r="BV38"/>
  <c r="BW37"/>
  <c r="BV37"/>
  <c r="BW36"/>
  <c r="BV36"/>
  <c r="BW35"/>
  <c r="BV35"/>
  <c r="BW34"/>
  <c r="BV34"/>
  <c r="BW33"/>
  <c r="BV33"/>
  <c r="BW32"/>
  <c r="BW44" s="1"/>
  <c r="BV32"/>
  <c r="BS43"/>
  <c r="BC43"/>
  <c r="BC42"/>
  <c r="BC41"/>
  <c r="BC40"/>
  <c r="BC39"/>
  <c r="BC38"/>
  <c r="BC37"/>
  <c r="BC36"/>
  <c r="BC35"/>
  <c r="BC34"/>
  <c r="BC33"/>
  <c r="BC32"/>
  <c r="AY43"/>
  <c r="AY42"/>
  <c r="AY41"/>
  <c r="AY40"/>
  <c r="AY39"/>
  <c r="AY38"/>
  <c r="AY37"/>
  <c r="AY36"/>
  <c r="AY35"/>
  <c r="AY34"/>
  <c r="AY33"/>
  <c r="AY32"/>
  <c r="AU43"/>
  <c r="AU42"/>
  <c r="AU41"/>
  <c r="AU40"/>
  <c r="AU39"/>
  <c r="AU38"/>
  <c r="AU37"/>
  <c r="AU36"/>
  <c r="AU35"/>
  <c r="AU34"/>
  <c r="AU33"/>
  <c r="AU32"/>
  <c r="AQ43"/>
  <c r="AQ42"/>
  <c r="AQ41"/>
  <c r="AQ40"/>
  <c r="AQ39"/>
  <c r="AQ38"/>
  <c r="AQ37"/>
  <c r="AQ36"/>
  <c r="AQ35"/>
  <c r="AQ34"/>
  <c r="AQ33"/>
  <c r="AQ32"/>
  <c r="AM43"/>
  <c r="AM42"/>
  <c r="AM41"/>
  <c r="AM40"/>
  <c r="AM39"/>
  <c r="AM38"/>
  <c r="AM37"/>
  <c r="AM36"/>
  <c r="AM35"/>
  <c r="AM34"/>
  <c r="AM33"/>
  <c r="AM32"/>
  <c r="AI43"/>
  <c r="AI42"/>
  <c r="AI41"/>
  <c r="AI40"/>
  <c r="AI39"/>
  <c r="AI38"/>
  <c r="AI37"/>
  <c r="AI36"/>
  <c r="AI35"/>
  <c r="AI34"/>
  <c r="AI33"/>
  <c r="AI32"/>
  <c r="AE43"/>
  <c r="AE42"/>
  <c r="AE41"/>
  <c r="AE40"/>
  <c r="AE39"/>
  <c r="AE38"/>
  <c r="AE37"/>
  <c r="AE36"/>
  <c r="AE35"/>
  <c r="AE34"/>
  <c r="AE33"/>
  <c r="AE32"/>
  <c r="AA43"/>
  <c r="AA42"/>
  <c r="AA41"/>
  <c r="AA40"/>
  <c r="AA39"/>
  <c r="AA38"/>
  <c r="AA37"/>
  <c r="AA36"/>
  <c r="AA35"/>
  <c r="AA34"/>
  <c r="AA33"/>
  <c r="AA32"/>
  <c r="W33"/>
  <c r="W34"/>
  <c r="W35"/>
  <c r="W36"/>
  <c r="W37"/>
  <c r="W38"/>
  <c r="W39"/>
  <c r="W40"/>
  <c r="W41"/>
  <c r="W42"/>
  <c r="W43"/>
  <c r="W32"/>
  <c r="S33"/>
  <c r="S34"/>
  <c r="S35"/>
  <c r="S36"/>
  <c r="S37"/>
  <c r="S38"/>
  <c r="S39"/>
  <c r="S40"/>
  <c r="S41"/>
  <c r="S42"/>
  <c r="S43"/>
  <c r="S32"/>
  <c r="O43"/>
  <c r="O34"/>
  <c r="O35"/>
  <c r="O36"/>
  <c r="O37"/>
  <c r="O38"/>
  <c r="O39"/>
  <c r="O40"/>
  <c r="O41"/>
  <c r="O42"/>
  <c r="O32"/>
  <c r="Q32"/>
  <c r="U32"/>
  <c r="Y32" s="1"/>
  <c r="AC32" s="1"/>
  <c r="AG32" s="1"/>
  <c r="AK32" s="1"/>
  <c r="AO32" s="1"/>
  <c r="AS32" s="1"/>
  <c r="AW32" s="1"/>
  <c r="BA32" s="1"/>
  <c r="BE32" s="1"/>
  <c r="BI32" s="1"/>
  <c r="BM32" s="1"/>
  <c r="BQ32" s="1"/>
  <c r="BU32" s="1"/>
  <c r="AD32"/>
  <c r="AH32" s="1"/>
  <c r="AL32" s="1"/>
  <c r="AP32" s="1"/>
  <c r="AT32" s="1"/>
  <c r="AX32" s="1"/>
  <c r="BB32" s="1"/>
  <c r="BF32" s="1"/>
  <c r="BJ32" s="1"/>
  <c r="BN32" s="1"/>
  <c r="BR32" s="1"/>
  <c r="BG32"/>
  <c r="BK32" s="1"/>
  <c r="O33"/>
  <c r="Q33"/>
  <c r="U33"/>
  <c r="Y33" s="1"/>
  <c r="AC33" s="1"/>
  <c r="AG33" s="1"/>
  <c r="AK33" s="1"/>
  <c r="AO33" s="1"/>
  <c r="AS33" s="1"/>
  <c r="AW33" s="1"/>
  <c r="BA33" s="1"/>
  <c r="BE33" s="1"/>
  <c r="BI33" s="1"/>
  <c r="BM33" s="1"/>
  <c r="BQ33" s="1"/>
  <c r="BU33" s="1"/>
  <c r="AD33"/>
  <c r="AH33" s="1"/>
  <c r="AL33" s="1"/>
  <c r="AP33" s="1"/>
  <c r="AT33" s="1"/>
  <c r="AX33" s="1"/>
  <c r="BB33" s="1"/>
  <c r="BF33" s="1"/>
  <c r="BJ33" s="1"/>
  <c r="BN33" s="1"/>
  <c r="BR33" s="1"/>
  <c r="BG33"/>
  <c r="BK33" s="1"/>
  <c r="BO33" s="1"/>
  <c r="BS33" s="1"/>
  <c r="N34"/>
  <c r="N35" s="1"/>
  <c r="N36" s="1"/>
  <c r="Q34"/>
  <c r="U34" s="1"/>
  <c r="Y34" s="1"/>
  <c r="AC34" s="1"/>
  <c r="AG34" s="1"/>
  <c r="AK34" s="1"/>
  <c r="AO34" s="1"/>
  <c r="AS34" s="1"/>
  <c r="AW34" s="1"/>
  <c r="BA34" s="1"/>
  <c r="BE34" s="1"/>
  <c r="BI34" s="1"/>
  <c r="BM34" s="1"/>
  <c r="BQ34" s="1"/>
  <c r="BU34" s="1"/>
  <c r="R34"/>
  <c r="V34"/>
  <c r="Z34"/>
  <c r="AD34"/>
  <c r="AH34" s="1"/>
  <c r="AL34" s="1"/>
  <c r="AP34" s="1"/>
  <c r="AT34" s="1"/>
  <c r="AX34" s="1"/>
  <c r="BB34" s="1"/>
  <c r="BF34" s="1"/>
  <c r="BJ34" s="1"/>
  <c r="BN34" s="1"/>
  <c r="BR34" s="1"/>
  <c r="BG34"/>
  <c r="BK34" s="1"/>
  <c r="BO34" s="1"/>
  <c r="BS34" s="1"/>
  <c r="Q35"/>
  <c r="U35" s="1"/>
  <c r="Y35" s="1"/>
  <c r="AC35" s="1"/>
  <c r="AG35" s="1"/>
  <c r="AK35" s="1"/>
  <c r="AO35" s="1"/>
  <c r="AS35" s="1"/>
  <c r="AW35" s="1"/>
  <c r="BA35" s="1"/>
  <c r="BE35" s="1"/>
  <c r="BI35" s="1"/>
  <c r="BM35" s="1"/>
  <c r="BQ35" s="1"/>
  <c r="BU35" s="1"/>
  <c r="R35"/>
  <c r="R36" s="1"/>
  <c r="R37" s="1"/>
  <c r="R38" s="1"/>
  <c r="V35"/>
  <c r="V36" s="1"/>
  <c r="V37" s="1"/>
  <c r="V38" s="1"/>
  <c r="Z35"/>
  <c r="AD35" s="1"/>
  <c r="AH35" s="1"/>
  <c r="AL35" s="1"/>
  <c r="AP35" s="1"/>
  <c r="AT35" s="1"/>
  <c r="AX35" s="1"/>
  <c r="BB35" s="1"/>
  <c r="BF35" s="1"/>
  <c r="BJ35" s="1"/>
  <c r="BN35" s="1"/>
  <c r="BG35"/>
  <c r="BK35" s="1"/>
  <c r="BO35" s="1"/>
  <c r="BS35" s="1"/>
  <c r="Q36"/>
  <c r="U36" s="1"/>
  <c r="Y36" s="1"/>
  <c r="AC36" s="1"/>
  <c r="AG36" s="1"/>
  <c r="AK36" s="1"/>
  <c r="AO36" s="1"/>
  <c r="AS36" s="1"/>
  <c r="AW36" s="1"/>
  <c r="BA36" s="1"/>
  <c r="BE36" s="1"/>
  <c r="BI36" s="1"/>
  <c r="BM36" s="1"/>
  <c r="BQ36" s="1"/>
  <c r="BU36" s="1"/>
  <c r="BG36"/>
  <c r="BK36" s="1"/>
  <c r="BO36" s="1"/>
  <c r="BS36" s="1"/>
  <c r="Q37"/>
  <c r="U37" s="1"/>
  <c r="Y37" s="1"/>
  <c r="AC37" s="1"/>
  <c r="AG37" s="1"/>
  <c r="AK37" s="1"/>
  <c r="AO37" s="1"/>
  <c r="AS37" s="1"/>
  <c r="AW37" s="1"/>
  <c r="BA37" s="1"/>
  <c r="BE37" s="1"/>
  <c r="BI37" s="1"/>
  <c r="BM37" s="1"/>
  <c r="BQ37" s="1"/>
  <c r="BU37" s="1"/>
  <c r="BG37"/>
  <c r="BK37" s="1"/>
  <c r="BO37" s="1"/>
  <c r="BS37" s="1"/>
  <c r="Q38"/>
  <c r="U38" s="1"/>
  <c r="Y38" s="1"/>
  <c r="AC38" s="1"/>
  <c r="AG38" s="1"/>
  <c r="AK38" s="1"/>
  <c r="AO38" s="1"/>
  <c r="AS38" s="1"/>
  <c r="AW38" s="1"/>
  <c r="BA38" s="1"/>
  <c r="BE38" s="1"/>
  <c r="BI38" s="1"/>
  <c r="BM38" s="1"/>
  <c r="BQ38" s="1"/>
  <c r="BU38" s="1"/>
  <c r="N38"/>
  <c r="BG38"/>
  <c r="BK38" s="1"/>
  <c r="BO38" s="1"/>
  <c r="BS38" s="1"/>
  <c r="Q39"/>
  <c r="U39"/>
  <c r="Y39" s="1"/>
  <c r="AC39" s="1"/>
  <c r="AG39" s="1"/>
  <c r="AK39" s="1"/>
  <c r="AO39" s="1"/>
  <c r="AS39" s="1"/>
  <c r="AW39" s="1"/>
  <c r="BA39" s="1"/>
  <c r="BE39" s="1"/>
  <c r="BI39" s="1"/>
  <c r="BM39" s="1"/>
  <c r="BQ39" s="1"/>
  <c r="BU39" s="1"/>
  <c r="AD39"/>
  <c r="AH39" s="1"/>
  <c r="AL39" s="1"/>
  <c r="AP39" s="1"/>
  <c r="AT39" s="1"/>
  <c r="AX39" s="1"/>
  <c r="BB39" s="1"/>
  <c r="BF39" s="1"/>
  <c r="BJ39" s="1"/>
  <c r="BN39" s="1"/>
  <c r="BR39" s="1"/>
  <c r="BG39"/>
  <c r="BK39" s="1"/>
  <c r="BO39" s="1"/>
  <c r="BS39" s="1"/>
  <c r="Q40"/>
  <c r="U40" s="1"/>
  <c r="Y40" s="1"/>
  <c r="AC40" s="1"/>
  <c r="AG40" s="1"/>
  <c r="AK40" s="1"/>
  <c r="AO40" s="1"/>
  <c r="AS40" s="1"/>
  <c r="AW40" s="1"/>
  <c r="BA40" s="1"/>
  <c r="BE40" s="1"/>
  <c r="BI40" s="1"/>
  <c r="BM40" s="1"/>
  <c r="BQ40" s="1"/>
  <c r="BU40" s="1"/>
  <c r="AD40"/>
  <c r="AH40"/>
  <c r="AL40" s="1"/>
  <c r="AP40" s="1"/>
  <c r="AT40" s="1"/>
  <c r="AX40" s="1"/>
  <c r="BB40" s="1"/>
  <c r="BF40" s="1"/>
  <c r="BJ40" s="1"/>
  <c r="BN40" s="1"/>
  <c r="BR40" s="1"/>
  <c r="BG40"/>
  <c r="BK40" s="1"/>
  <c r="BO40" s="1"/>
  <c r="BS40" s="1"/>
  <c r="Q41"/>
  <c r="U41" s="1"/>
  <c r="Y41" s="1"/>
  <c r="AC41" s="1"/>
  <c r="AG41" s="1"/>
  <c r="AK41" s="1"/>
  <c r="AO41" s="1"/>
  <c r="AS41" s="1"/>
  <c r="AW41" s="1"/>
  <c r="BA41" s="1"/>
  <c r="BE41" s="1"/>
  <c r="BI41" s="1"/>
  <c r="BM41" s="1"/>
  <c r="BQ41" s="1"/>
  <c r="BU41" s="1"/>
  <c r="R41"/>
  <c r="V41"/>
  <c r="Z41"/>
  <c r="AD41" s="1"/>
  <c r="AH41" s="1"/>
  <c r="AL41" s="1"/>
  <c r="AP41" s="1"/>
  <c r="AT41" s="1"/>
  <c r="AX41" s="1"/>
  <c r="BB41" s="1"/>
  <c r="BF41" s="1"/>
  <c r="BJ41" s="1"/>
  <c r="BN41" s="1"/>
  <c r="BR41" s="1"/>
  <c r="BG41"/>
  <c r="BK41" s="1"/>
  <c r="BO41" s="1"/>
  <c r="BS41" s="1"/>
  <c r="Q42"/>
  <c r="U42"/>
  <c r="Y42" s="1"/>
  <c r="AC42" s="1"/>
  <c r="AG42" s="1"/>
  <c r="AK42" s="1"/>
  <c r="AO42" s="1"/>
  <c r="AS42" s="1"/>
  <c r="AW42" s="1"/>
  <c r="BA42" s="1"/>
  <c r="BE42" s="1"/>
  <c r="BI42" s="1"/>
  <c r="BM42" s="1"/>
  <c r="BQ42" s="1"/>
  <c r="BU42" s="1"/>
  <c r="AD42"/>
  <c r="AH42"/>
  <c r="AL42" s="1"/>
  <c r="AP42" s="1"/>
  <c r="AT42" s="1"/>
  <c r="AX42" s="1"/>
  <c r="BB42" s="1"/>
  <c r="BF42" s="1"/>
  <c r="BJ42" s="1"/>
  <c r="BN42" s="1"/>
  <c r="BR42" s="1"/>
  <c r="BG42"/>
  <c r="BK42" s="1"/>
  <c r="BO42" s="1"/>
  <c r="BS42" s="1"/>
  <c r="Q43"/>
  <c r="U43" s="1"/>
  <c r="Y43" s="1"/>
  <c r="AC43" s="1"/>
  <c r="AG43" s="1"/>
  <c r="AK43" s="1"/>
  <c r="AO43" s="1"/>
  <c r="AS43" s="1"/>
  <c r="AW43" s="1"/>
  <c r="BA43" s="1"/>
  <c r="BE43" s="1"/>
  <c r="BI43" s="1"/>
  <c r="BM43" s="1"/>
  <c r="BQ43" s="1"/>
  <c r="BU43" s="1"/>
  <c r="N43"/>
  <c r="R43"/>
  <c r="V43"/>
  <c r="Z43"/>
  <c r="AD43" s="1"/>
  <c r="AH43" s="1"/>
  <c r="AL43" s="1"/>
  <c r="AP43" s="1"/>
  <c r="AT43" s="1"/>
  <c r="AX43" s="1"/>
  <c r="BB43" s="1"/>
  <c r="BF43" s="1"/>
  <c r="BJ43" s="1"/>
  <c r="BN43" s="1"/>
  <c r="BR43" s="1"/>
  <c r="BG43"/>
  <c r="BK43" s="1"/>
  <c r="BO43" s="1"/>
  <c r="AA44"/>
  <c r="AE44"/>
  <c r="AI44"/>
  <c r="AM44"/>
  <c r="AQ44"/>
  <c r="AU44"/>
  <c r="AY44"/>
  <c r="BC44"/>
  <c r="BO28"/>
  <c r="BC18"/>
  <c r="BG18" s="1"/>
  <c r="BK18" s="1"/>
  <c r="BO18" s="1"/>
  <c r="BC19"/>
  <c r="BG19" s="1"/>
  <c r="BK19" s="1"/>
  <c r="BO19" s="1"/>
  <c r="BC20"/>
  <c r="BG20" s="1"/>
  <c r="BK20" s="1"/>
  <c r="BO20" s="1"/>
  <c r="BC21"/>
  <c r="BG21" s="1"/>
  <c r="BK21" s="1"/>
  <c r="BO21" s="1"/>
  <c r="BC22"/>
  <c r="BG22" s="1"/>
  <c r="BK22" s="1"/>
  <c r="BO22" s="1"/>
  <c r="BC23"/>
  <c r="BG23" s="1"/>
  <c r="BK23" s="1"/>
  <c r="BO23" s="1"/>
  <c r="BC24"/>
  <c r="BG24" s="1"/>
  <c r="BK24" s="1"/>
  <c r="BO24" s="1"/>
  <c r="BC25"/>
  <c r="BG25" s="1"/>
  <c r="BK25" s="1"/>
  <c r="BO25" s="1"/>
  <c r="BC26"/>
  <c r="BG26" s="1"/>
  <c r="BK26" s="1"/>
  <c r="BO26" s="1"/>
  <c r="BC27"/>
  <c r="BG27" s="1"/>
  <c r="BK27" s="1"/>
  <c r="BO27" s="1"/>
  <c r="BC28"/>
  <c r="BG28" s="1"/>
  <c r="BK28" s="1"/>
  <c r="BC17"/>
  <c r="BG17" s="1"/>
  <c r="S18"/>
  <c r="S19"/>
  <c r="S20"/>
  <c r="S21"/>
  <c r="S22"/>
  <c r="S23"/>
  <c r="S24"/>
  <c r="S25"/>
  <c r="S26"/>
  <c r="S27"/>
  <c r="S28"/>
  <c r="S17"/>
  <c r="O18"/>
  <c r="O29" s="1"/>
  <c r="O19"/>
  <c r="O20"/>
  <c r="O21"/>
  <c r="O22"/>
  <c r="O23"/>
  <c r="O24"/>
  <c r="O25"/>
  <c r="O26"/>
  <c r="O27"/>
  <c r="O28"/>
  <c r="O17"/>
  <c r="K21"/>
  <c r="K22"/>
  <c r="K23"/>
  <c r="K24"/>
  <c r="K25"/>
  <c r="K26"/>
  <c r="K27"/>
  <c r="K28"/>
  <c r="K20"/>
  <c r="K19"/>
  <c r="K18"/>
  <c r="K17"/>
  <c r="G28"/>
  <c r="G29" s="1"/>
  <c r="I18"/>
  <c r="M18" s="1"/>
  <c r="Q18" s="1"/>
  <c r="U18" s="1"/>
  <c r="Y18" s="1"/>
  <c r="AC18" s="1"/>
  <c r="AG18" s="1"/>
  <c r="AK18" s="1"/>
  <c r="AO18" s="1"/>
  <c r="AS18" s="1"/>
  <c r="AW18" s="1"/>
  <c r="BA18" s="1"/>
  <c r="BE18" s="1"/>
  <c r="BI18" s="1"/>
  <c r="BM18" s="1"/>
  <c r="I19"/>
  <c r="M19" s="1"/>
  <c r="Q19" s="1"/>
  <c r="U19" s="1"/>
  <c r="Y19" s="1"/>
  <c r="AC19" s="1"/>
  <c r="AG19" s="1"/>
  <c r="AK19" s="1"/>
  <c r="AO19" s="1"/>
  <c r="AS19" s="1"/>
  <c r="AW19" s="1"/>
  <c r="BA19" s="1"/>
  <c r="BE19" s="1"/>
  <c r="BI19" s="1"/>
  <c r="BM19" s="1"/>
  <c r="I20"/>
  <c r="M20" s="1"/>
  <c r="Q20" s="1"/>
  <c r="U20" s="1"/>
  <c r="Y20" s="1"/>
  <c r="AC20" s="1"/>
  <c r="AG20" s="1"/>
  <c r="AK20" s="1"/>
  <c r="AO20" s="1"/>
  <c r="AS20" s="1"/>
  <c r="AW20" s="1"/>
  <c r="BA20" s="1"/>
  <c r="BE20" s="1"/>
  <c r="BI20" s="1"/>
  <c r="BM20" s="1"/>
  <c r="I21"/>
  <c r="M21" s="1"/>
  <c r="Q21" s="1"/>
  <c r="U21" s="1"/>
  <c r="Y21" s="1"/>
  <c r="AC21" s="1"/>
  <c r="AG21" s="1"/>
  <c r="AK21" s="1"/>
  <c r="AO21" s="1"/>
  <c r="AS21" s="1"/>
  <c r="AW21" s="1"/>
  <c r="BA21" s="1"/>
  <c r="BE21" s="1"/>
  <c r="BI21" s="1"/>
  <c r="BM21" s="1"/>
  <c r="I22"/>
  <c r="M22" s="1"/>
  <c r="Q22" s="1"/>
  <c r="U22" s="1"/>
  <c r="Y22" s="1"/>
  <c r="AC22" s="1"/>
  <c r="AG22" s="1"/>
  <c r="AK22" s="1"/>
  <c r="AO22" s="1"/>
  <c r="AS22" s="1"/>
  <c r="AW22" s="1"/>
  <c r="BA22" s="1"/>
  <c r="BE22" s="1"/>
  <c r="BI22" s="1"/>
  <c r="BM22" s="1"/>
  <c r="I23"/>
  <c r="M23" s="1"/>
  <c r="Q23" s="1"/>
  <c r="U23" s="1"/>
  <c r="Y23" s="1"/>
  <c r="AC23" s="1"/>
  <c r="AG23" s="1"/>
  <c r="AK23" s="1"/>
  <c r="AO23" s="1"/>
  <c r="AS23" s="1"/>
  <c r="AW23" s="1"/>
  <c r="BA23" s="1"/>
  <c r="BE23" s="1"/>
  <c r="BI23" s="1"/>
  <c r="BM23" s="1"/>
  <c r="I24"/>
  <c r="M24" s="1"/>
  <c r="Q24" s="1"/>
  <c r="U24" s="1"/>
  <c r="Y24" s="1"/>
  <c r="AC24" s="1"/>
  <c r="AG24" s="1"/>
  <c r="AK24" s="1"/>
  <c r="AO24" s="1"/>
  <c r="AS24" s="1"/>
  <c r="AW24" s="1"/>
  <c r="BA24" s="1"/>
  <c r="BE24" s="1"/>
  <c r="BI24" s="1"/>
  <c r="BM24" s="1"/>
  <c r="I25"/>
  <c r="M25" s="1"/>
  <c r="Q25" s="1"/>
  <c r="U25" s="1"/>
  <c r="Y25" s="1"/>
  <c r="AC25" s="1"/>
  <c r="AG25" s="1"/>
  <c r="AK25" s="1"/>
  <c r="AO25" s="1"/>
  <c r="AS25" s="1"/>
  <c r="AW25" s="1"/>
  <c r="BA25" s="1"/>
  <c r="BE25" s="1"/>
  <c r="BI25" s="1"/>
  <c r="BM25" s="1"/>
  <c r="I26"/>
  <c r="M26" s="1"/>
  <c r="Q26" s="1"/>
  <c r="U26" s="1"/>
  <c r="Y26" s="1"/>
  <c r="AC26" s="1"/>
  <c r="AG26" s="1"/>
  <c r="AK26" s="1"/>
  <c r="AO26" s="1"/>
  <c r="AS26" s="1"/>
  <c r="AW26" s="1"/>
  <c r="BA26" s="1"/>
  <c r="BE26" s="1"/>
  <c r="BI26" s="1"/>
  <c r="BM26" s="1"/>
  <c r="I27"/>
  <c r="M27" s="1"/>
  <c r="Q27" s="1"/>
  <c r="U27" s="1"/>
  <c r="Y27" s="1"/>
  <c r="AC27" s="1"/>
  <c r="AG27" s="1"/>
  <c r="AK27" s="1"/>
  <c r="AO27" s="1"/>
  <c r="AS27" s="1"/>
  <c r="AW27" s="1"/>
  <c r="BA27" s="1"/>
  <c r="BE27" s="1"/>
  <c r="BI27" s="1"/>
  <c r="BM27" s="1"/>
  <c r="I28"/>
  <c r="M28" s="1"/>
  <c r="Q28" s="1"/>
  <c r="U28" s="1"/>
  <c r="Y28" s="1"/>
  <c r="AC28" s="1"/>
  <c r="AG28" s="1"/>
  <c r="AK28" s="1"/>
  <c r="AO28" s="1"/>
  <c r="AS28" s="1"/>
  <c r="AW28" s="1"/>
  <c r="BA28" s="1"/>
  <c r="BE28" s="1"/>
  <c r="BI28" s="1"/>
  <c r="BM28" s="1"/>
  <c r="I17"/>
  <c r="M17" s="1"/>
  <c r="Q17" s="1"/>
  <c r="U17" s="1"/>
  <c r="Y17" s="1"/>
  <c r="AC17" s="1"/>
  <c r="AG17" s="1"/>
  <c r="AK17" s="1"/>
  <c r="AO17" s="1"/>
  <c r="AS17" s="1"/>
  <c r="AW17" s="1"/>
  <c r="BA17" s="1"/>
  <c r="BE17" s="1"/>
  <c r="BI17" s="1"/>
  <c r="BM17" s="1"/>
  <c r="AY29"/>
  <c r="AU29"/>
  <c r="AQ29"/>
  <c r="AM29"/>
  <c r="AI29"/>
  <c r="AE29"/>
  <c r="AA29"/>
  <c r="W29"/>
  <c r="V28"/>
  <c r="Z28" s="1"/>
  <c r="AD28" s="1"/>
  <c r="AH28" s="1"/>
  <c r="AL28" s="1"/>
  <c r="AP28" s="1"/>
  <c r="AT28" s="1"/>
  <c r="AX28" s="1"/>
  <c r="BB28" s="1"/>
  <c r="BF28" s="1"/>
  <c r="BJ28" s="1"/>
  <c r="BN28" s="1"/>
  <c r="R28"/>
  <c r="N28"/>
  <c r="J28"/>
  <c r="F28"/>
  <c r="Z27"/>
  <c r="AD27" s="1"/>
  <c r="AH27" s="1"/>
  <c r="AL27" s="1"/>
  <c r="AP27" s="1"/>
  <c r="AT27" s="1"/>
  <c r="AX27" s="1"/>
  <c r="BB27" s="1"/>
  <c r="BF27" s="1"/>
  <c r="BJ27" s="1"/>
  <c r="BN27" s="1"/>
  <c r="V26"/>
  <c r="Z26" s="1"/>
  <c r="AD26" s="1"/>
  <c r="AH26" s="1"/>
  <c r="AL26" s="1"/>
  <c r="AP26" s="1"/>
  <c r="AT26" s="1"/>
  <c r="AX26" s="1"/>
  <c r="BB26" s="1"/>
  <c r="BF26" s="1"/>
  <c r="BJ26" s="1"/>
  <c r="BN26" s="1"/>
  <c r="R26"/>
  <c r="N26"/>
  <c r="F26"/>
  <c r="Z25"/>
  <c r="AD25" s="1"/>
  <c r="AH25" s="1"/>
  <c r="AL25" s="1"/>
  <c r="AP25" s="1"/>
  <c r="AT25" s="1"/>
  <c r="AX25" s="1"/>
  <c r="BB25" s="1"/>
  <c r="BF25" s="1"/>
  <c r="BJ25" s="1"/>
  <c r="BN25" s="1"/>
  <c r="Z24"/>
  <c r="AD24" s="1"/>
  <c r="AH24" s="1"/>
  <c r="AL24" s="1"/>
  <c r="AP24" s="1"/>
  <c r="AT24" s="1"/>
  <c r="AX24" s="1"/>
  <c r="BB24" s="1"/>
  <c r="BF24" s="1"/>
  <c r="BJ24" s="1"/>
  <c r="BN24" s="1"/>
  <c r="J23"/>
  <c r="V19"/>
  <c r="V20" s="1"/>
  <c r="R19"/>
  <c r="R20" s="1"/>
  <c r="R21" s="1"/>
  <c r="R22" s="1"/>
  <c r="R23" s="1"/>
  <c r="N19"/>
  <c r="N20" s="1"/>
  <c r="N21" s="1"/>
  <c r="N22" s="1"/>
  <c r="N23" s="1"/>
  <c r="J19"/>
  <c r="J20" s="1"/>
  <c r="J21" s="1"/>
  <c r="F19"/>
  <c r="F20" s="1"/>
  <c r="F21" s="1"/>
  <c r="F22" s="1"/>
  <c r="Z18"/>
  <c r="AD18" s="1"/>
  <c r="AH18" s="1"/>
  <c r="AL18" s="1"/>
  <c r="AP18" s="1"/>
  <c r="AT18" s="1"/>
  <c r="AX18" s="1"/>
  <c r="BB18" s="1"/>
  <c r="BF18" s="1"/>
  <c r="BJ18" s="1"/>
  <c r="BN18" s="1"/>
  <c r="Z17"/>
  <c r="AD17" s="1"/>
  <c r="AH17" s="1"/>
  <c r="AL17" s="1"/>
  <c r="AP17" s="1"/>
  <c r="AT17" s="1"/>
  <c r="AX17" s="1"/>
  <c r="BB17" s="1"/>
  <c r="BF17" s="1"/>
  <c r="BJ17" s="1"/>
  <c r="BN17" s="1"/>
  <c r="BF15"/>
  <c r="Z3"/>
  <c r="AD3" s="1"/>
  <c r="AH3" s="1"/>
  <c r="AL3" s="1"/>
  <c r="AP3" s="1"/>
  <c r="AT3" s="1"/>
  <c r="AX3" s="1"/>
  <c r="BB3" s="1"/>
  <c r="BF3" s="1"/>
  <c r="BJ3" s="1"/>
  <c r="Z9"/>
  <c r="AD9" s="1"/>
  <c r="AH9" s="1"/>
  <c r="AL9" s="1"/>
  <c r="AP9" s="1"/>
  <c r="AT9" s="1"/>
  <c r="AX9" s="1"/>
  <c r="BB9" s="1"/>
  <c r="BF9" s="1"/>
  <c r="BJ9" s="1"/>
  <c r="Z10"/>
  <c r="AD10" s="1"/>
  <c r="AH10" s="1"/>
  <c r="AL10" s="1"/>
  <c r="AP10" s="1"/>
  <c r="AT10" s="1"/>
  <c r="AX10" s="1"/>
  <c r="BB10" s="1"/>
  <c r="BF10" s="1"/>
  <c r="BJ10" s="1"/>
  <c r="Z12"/>
  <c r="AD12" s="1"/>
  <c r="AH12" s="1"/>
  <c r="AL12" s="1"/>
  <c r="AP12" s="1"/>
  <c r="AT12" s="1"/>
  <c r="AX12" s="1"/>
  <c r="BB12" s="1"/>
  <c r="BF12" s="1"/>
  <c r="BJ12" s="1"/>
  <c r="Z2"/>
  <c r="AD2" s="1"/>
  <c r="AH2" s="1"/>
  <c r="AL2" s="1"/>
  <c r="AP2" s="1"/>
  <c r="AT2" s="1"/>
  <c r="AX2" s="1"/>
  <c r="BB2" s="1"/>
  <c r="BF2" s="1"/>
  <c r="BJ2" s="1"/>
  <c r="G14"/>
  <c r="BK11"/>
  <c r="F5" i="4"/>
  <c r="BK14" i="11"/>
  <c r="BG14"/>
  <c r="BC14"/>
  <c r="AY14"/>
  <c r="AU14"/>
  <c r="AQ14"/>
  <c r="AM14"/>
  <c r="AI14"/>
  <c r="AE14"/>
  <c r="AA14"/>
  <c r="W14"/>
  <c r="V4"/>
  <c r="V5" s="1"/>
  <c r="V6" s="1"/>
  <c r="V7" s="1"/>
  <c r="V8" s="1"/>
  <c r="V11" s="1"/>
  <c r="V13" s="1"/>
  <c r="Z13" s="1"/>
  <c r="AD13" s="1"/>
  <c r="AH13" s="1"/>
  <c r="AL13" s="1"/>
  <c r="AP13" s="1"/>
  <c r="AT13" s="1"/>
  <c r="AX13" s="1"/>
  <c r="BB13" s="1"/>
  <c r="BF13" s="1"/>
  <c r="BJ13" s="1"/>
  <c r="S14"/>
  <c r="R4"/>
  <c r="R5" s="1"/>
  <c r="R6" s="1"/>
  <c r="R7" s="1"/>
  <c r="R8" s="1"/>
  <c r="R11" s="1"/>
  <c r="R13" s="1"/>
  <c r="O14"/>
  <c r="N4"/>
  <c r="N5" s="1"/>
  <c r="N6" s="1"/>
  <c r="N7" s="1"/>
  <c r="N8" s="1"/>
  <c r="N11" s="1"/>
  <c r="N13" s="1"/>
  <c r="K14"/>
  <c r="J4"/>
  <c r="J5" s="1"/>
  <c r="J6" s="1"/>
  <c r="J8" s="1"/>
  <c r="J13" s="1"/>
  <c r="F4"/>
  <c r="F5" s="1"/>
  <c r="F6" s="1"/>
  <c r="F7" s="1"/>
  <c r="F11" s="1"/>
  <c r="F13" s="1"/>
  <c r="C13"/>
  <c r="C12"/>
  <c r="C11"/>
  <c r="B4"/>
  <c r="B5" s="1"/>
  <c r="B6" s="1"/>
  <c r="B7" s="1"/>
  <c r="B8" s="1"/>
  <c r="C5" i="10"/>
  <c r="M4"/>
  <c r="M5"/>
  <c r="G4"/>
  <c r="F4" s="1"/>
  <c r="C4"/>
  <c r="F4" i="5"/>
  <c r="M3" i="10"/>
  <c r="D4"/>
  <c r="D5"/>
  <c r="C3"/>
  <c r="D3" s="1"/>
  <c r="G3" s="1"/>
  <c r="F3" s="1"/>
  <c r="E3" s="1"/>
  <c r="M2"/>
  <c r="D2"/>
  <c r="G2" s="1"/>
  <c r="F2" s="1"/>
  <c r="E2" s="1"/>
  <c r="C2"/>
  <c r="BG44" i="11" l="1"/>
  <c r="C14"/>
  <c r="W44"/>
  <c r="S44"/>
  <c r="BC29"/>
  <c r="Z36"/>
  <c r="O44"/>
  <c r="BO32"/>
  <c r="BO44" s="1"/>
  <c r="BK44"/>
  <c r="BR35"/>
  <c r="BK17"/>
  <c r="BO17" s="1"/>
  <c r="BO29" s="1"/>
  <c r="BG29"/>
  <c r="Z11"/>
  <c r="AD11" s="1"/>
  <c r="AH11" s="1"/>
  <c r="AL11" s="1"/>
  <c r="AP11" s="1"/>
  <c r="AT11" s="1"/>
  <c r="AX11" s="1"/>
  <c r="BB11" s="1"/>
  <c r="BF11" s="1"/>
  <c r="BJ11" s="1"/>
  <c r="Z7"/>
  <c r="AD7" s="1"/>
  <c r="AH7" s="1"/>
  <c r="AL7" s="1"/>
  <c r="AP7" s="1"/>
  <c r="AT7" s="1"/>
  <c r="AX7" s="1"/>
  <c r="BB7" s="1"/>
  <c r="BF7" s="1"/>
  <c r="BJ7" s="1"/>
  <c r="Z5"/>
  <c r="AD5" s="1"/>
  <c r="AH5" s="1"/>
  <c r="AL5" s="1"/>
  <c r="AP5" s="1"/>
  <c r="AT5" s="1"/>
  <c r="AX5" s="1"/>
  <c r="BB5" s="1"/>
  <c r="BF5" s="1"/>
  <c r="BJ5" s="1"/>
  <c r="Z8"/>
  <c r="AD8" s="1"/>
  <c r="AH8" s="1"/>
  <c r="AL8" s="1"/>
  <c r="AP8" s="1"/>
  <c r="AT8" s="1"/>
  <c r="AX8" s="1"/>
  <c r="BB8" s="1"/>
  <c r="BF8" s="1"/>
  <c r="BJ8" s="1"/>
  <c r="Z6"/>
  <c r="AD6" s="1"/>
  <c r="AH6" s="1"/>
  <c r="AL6" s="1"/>
  <c r="AP6" s="1"/>
  <c r="AT6" s="1"/>
  <c r="AX6" s="1"/>
  <c r="BB6" s="1"/>
  <c r="BF6" s="1"/>
  <c r="BJ6" s="1"/>
  <c r="Z4"/>
  <c r="AD4" s="1"/>
  <c r="AH4" s="1"/>
  <c r="AL4" s="1"/>
  <c r="AP4" s="1"/>
  <c r="AT4" s="1"/>
  <c r="AX4" s="1"/>
  <c r="BB4" s="1"/>
  <c r="BF4" s="1"/>
  <c r="BJ4" s="1"/>
  <c r="K29"/>
  <c r="S29"/>
  <c r="BK29"/>
  <c r="V21"/>
  <c r="Z20"/>
  <c r="AD20" s="1"/>
  <c r="AH20" s="1"/>
  <c r="AL20" s="1"/>
  <c r="AP20" s="1"/>
  <c r="AT20" s="1"/>
  <c r="AX20" s="1"/>
  <c r="BB20" s="1"/>
  <c r="BF20" s="1"/>
  <c r="BJ20" s="1"/>
  <c r="BN20" s="1"/>
  <c r="Z19"/>
  <c r="AD19" s="1"/>
  <c r="AH19" s="1"/>
  <c r="AL19" s="1"/>
  <c r="AP19" s="1"/>
  <c r="AT19" s="1"/>
  <c r="AX19" s="1"/>
  <c r="BB19" s="1"/>
  <c r="BF19" s="1"/>
  <c r="BJ19" s="1"/>
  <c r="BN19" s="1"/>
  <c r="B11"/>
  <c r="B13" s="1"/>
  <c r="BE15"/>
  <c r="BG15" s="1"/>
  <c r="G5" i="10"/>
  <c r="F5" s="1"/>
  <c r="E4"/>
  <c r="E5"/>
  <c r="E11" i="5"/>
  <c r="B44" i="7"/>
  <c r="B38"/>
  <c r="E10" i="6"/>
  <c r="A10" i="7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B3"/>
  <c r="B4" s="1"/>
  <c r="B10" s="1"/>
  <c r="B5" s="1"/>
  <c r="B5" i="6"/>
  <c r="B10"/>
  <c r="B44"/>
  <c r="B2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B4"/>
  <c r="B3"/>
  <c r="B44" i="5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B3"/>
  <c r="B4" s="1"/>
  <c r="B10" s="1"/>
  <c r="B5" s="1"/>
  <c r="E11" i="4"/>
  <c r="D23"/>
  <c r="D22"/>
  <c r="D21"/>
  <c r="D20"/>
  <c r="D19"/>
  <c r="D18"/>
  <c r="D17"/>
  <c r="D16"/>
  <c r="D15"/>
  <c r="D14"/>
  <c r="D13"/>
  <c r="D12"/>
  <c r="D11"/>
  <c r="D10"/>
  <c r="D9"/>
  <c r="D8"/>
  <c r="C11"/>
  <c r="C12"/>
  <c r="C13" s="1"/>
  <c r="C14" s="1"/>
  <c r="C15" s="1"/>
  <c r="C16" s="1"/>
  <c r="C17" s="1"/>
  <c r="C18" s="1"/>
  <c r="C19" s="1"/>
  <c r="C20" s="1"/>
  <c r="C21" s="1"/>
  <c r="C22" s="1"/>
  <c r="C23" s="1"/>
  <c r="C10"/>
  <c r="C9"/>
  <c r="C8"/>
  <c r="B43"/>
  <c r="B42"/>
  <c r="B33"/>
  <c r="B24"/>
  <c r="B30"/>
  <c r="B29"/>
  <c r="B28"/>
  <c r="B27"/>
  <c r="B5"/>
  <c r="B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B3"/>
  <c r="B4" s="1"/>
  <c r="AD36" i="11" l="1"/>
  <c r="AH36" s="1"/>
  <c r="AL36" s="1"/>
  <c r="AP36" s="1"/>
  <c r="AT36" s="1"/>
  <c r="AX36" s="1"/>
  <c r="BB36" s="1"/>
  <c r="BF36" s="1"/>
  <c r="BJ36" s="1"/>
  <c r="BN36" s="1"/>
  <c r="BR36" s="1"/>
  <c r="Z37"/>
  <c r="V22"/>
  <c r="Z21"/>
  <c r="AD21" s="1"/>
  <c r="AH21" s="1"/>
  <c r="AL21" s="1"/>
  <c r="AP21" s="1"/>
  <c r="AT21" s="1"/>
  <c r="AX21" s="1"/>
  <c r="BB21" s="1"/>
  <c r="BF21" s="1"/>
  <c r="BJ21" s="1"/>
  <c r="BN21" s="1"/>
  <c r="B6" i="7"/>
  <c r="B6" i="6"/>
  <c r="B6" i="5"/>
  <c r="AD37" i="11" l="1"/>
  <c r="AH37" s="1"/>
  <c r="AL37" s="1"/>
  <c r="AP37" s="1"/>
  <c r="AT37" s="1"/>
  <c r="AX37" s="1"/>
  <c r="BB37" s="1"/>
  <c r="BF37" s="1"/>
  <c r="BJ37" s="1"/>
  <c r="BN37" s="1"/>
  <c r="BR37" s="1"/>
  <c r="Z38"/>
  <c r="AD38" s="1"/>
  <c r="AH38" s="1"/>
  <c r="AL38" s="1"/>
  <c r="AP38" s="1"/>
  <c r="AT38" s="1"/>
  <c r="AX38" s="1"/>
  <c r="BB38" s="1"/>
  <c r="BF38" s="1"/>
  <c r="BJ38" s="1"/>
  <c r="BN38" s="1"/>
  <c r="BR38" s="1"/>
  <c r="BS32"/>
  <c r="BS44" s="1"/>
  <c r="V23"/>
  <c r="Z23" s="1"/>
  <c r="AD23" s="1"/>
  <c r="AH23" s="1"/>
  <c r="AL23" s="1"/>
  <c r="AP23" s="1"/>
  <c r="AT23" s="1"/>
  <c r="AX23" s="1"/>
  <c r="BB23" s="1"/>
  <c r="BF23" s="1"/>
  <c r="BJ23" s="1"/>
  <c r="BN23" s="1"/>
  <c r="Z22"/>
  <c r="AD22" s="1"/>
  <c r="AH22" s="1"/>
  <c r="AL22" s="1"/>
  <c r="AP22" s="1"/>
  <c r="AT22" s="1"/>
  <c r="AX22" s="1"/>
  <c r="BB22" s="1"/>
  <c r="BF22" s="1"/>
  <c r="BJ22" s="1"/>
  <c r="BN22" s="1"/>
  <c r="D6" i="7"/>
  <c r="B24" s="1"/>
  <c r="C6"/>
  <c r="B9" s="1"/>
  <c r="B9" i="6"/>
  <c r="E6"/>
  <c r="B24" s="1"/>
  <c r="E6" i="5"/>
  <c r="B24" s="1"/>
  <c r="B9"/>
  <c r="B29"/>
  <c r="B25" i="7" l="1"/>
  <c r="C9"/>
  <c r="B25" i="6"/>
  <c r="C9"/>
  <c r="C9" i="5"/>
  <c r="B25"/>
  <c r="C10" i="7" l="1"/>
  <c r="D9"/>
  <c r="D9" i="6"/>
  <c r="C10"/>
  <c r="C10" i="5"/>
  <c r="D9"/>
  <c r="C11" i="7" l="1"/>
  <c r="D10"/>
  <c r="C11" i="6"/>
  <c r="D10"/>
  <c r="C11" i="5"/>
  <c r="D10"/>
  <c r="C12" i="7" l="1"/>
  <c r="D11"/>
  <c r="C12" i="6"/>
  <c r="D11"/>
  <c r="C12" i="5"/>
  <c r="D11"/>
  <c r="C13" i="7" l="1"/>
  <c r="D12"/>
  <c r="C13" i="6"/>
  <c r="D12"/>
  <c r="C13" i="5"/>
  <c r="D12"/>
  <c r="C14" i="7" l="1"/>
  <c r="D13"/>
  <c r="C14" i="6"/>
  <c r="D13"/>
  <c r="C14" i="5"/>
  <c r="D13"/>
  <c r="C15" i="7" l="1"/>
  <c r="D14"/>
  <c r="C15" i="6"/>
  <c r="D14"/>
  <c r="C15" i="5"/>
  <c r="D14"/>
  <c r="C16" i="7" l="1"/>
  <c r="D15"/>
  <c r="C16" i="6"/>
  <c r="D15"/>
  <c r="C16" i="5"/>
  <c r="D15"/>
  <c r="C17" i="7" l="1"/>
  <c r="D16"/>
  <c r="C17" i="6"/>
  <c r="D16"/>
  <c r="C17" i="5"/>
  <c r="D16"/>
  <c r="C18" i="7" l="1"/>
  <c r="D17"/>
  <c r="C18" i="6"/>
  <c r="D17"/>
  <c r="C18" i="5"/>
  <c r="D17"/>
  <c r="C19" i="7" l="1"/>
  <c r="D18"/>
  <c r="C19" i="6"/>
  <c r="D18"/>
  <c r="C19" i="5"/>
  <c r="D18"/>
  <c r="C20" i="7" l="1"/>
  <c r="D19"/>
  <c r="C20" i="6"/>
  <c r="D19"/>
  <c r="C20" i="5"/>
  <c r="D19"/>
  <c r="C21" i="7" l="1"/>
  <c r="D20"/>
  <c r="C21" i="6"/>
  <c r="D20"/>
  <c r="C21" i="5"/>
  <c r="D20"/>
  <c r="C22" i="7" l="1"/>
  <c r="D21"/>
  <c r="C22" i="6"/>
  <c r="D21"/>
  <c r="C22" i="5"/>
  <c r="D21"/>
  <c r="C23" i="7" l="1"/>
  <c r="D22"/>
  <c r="C23" i="6"/>
  <c r="D22"/>
  <c r="C23" i="5"/>
  <c r="D22"/>
  <c r="C24" i="7" l="1"/>
  <c r="D24" s="1"/>
  <c r="D23"/>
  <c r="C24" i="6"/>
  <c r="D24" s="1"/>
  <c r="D23"/>
  <c r="D23" i="5"/>
  <c r="C24"/>
  <c r="D24" s="1"/>
</calcChain>
</file>

<file path=xl/sharedStrings.xml><?xml version="1.0" encoding="utf-8"?>
<sst xmlns="http://schemas.openxmlformats.org/spreadsheetml/2006/main" count="217" uniqueCount="66">
  <si>
    <t>VALOR CONTÁBIL</t>
  </si>
  <si>
    <t>VALOR RESIDUAL</t>
  </si>
  <si>
    <t>VALOR DEPRECIÁVEL</t>
  </si>
  <si>
    <t>VIDA ÚTIL</t>
  </si>
  <si>
    <t>15 ANOS</t>
  </si>
  <si>
    <t>TAXA</t>
  </si>
  <si>
    <t>ANO</t>
  </si>
  <si>
    <t>DEP ANO</t>
  </si>
  <si>
    <t>DEP ACUMULADA</t>
  </si>
  <si>
    <t>VALOR LIQUIDO CONTABIL</t>
  </si>
  <si>
    <t>DEPRECIAÇÃO 142125200</t>
  </si>
  <si>
    <t>TOTAL</t>
  </si>
  <si>
    <t>ATESTE:</t>
  </si>
  <si>
    <t>NF</t>
  </si>
  <si>
    <t>DEP. MENSAL</t>
  </si>
  <si>
    <t>DEP. DIA</t>
  </si>
  <si>
    <t>MÊS 2010</t>
  </si>
  <si>
    <t>DEP MÊS</t>
  </si>
  <si>
    <t>MÊS 2025</t>
  </si>
  <si>
    <t>OK</t>
  </si>
  <si>
    <t>2011NP000347</t>
  </si>
  <si>
    <t>MÊS 2011</t>
  </si>
  <si>
    <t>MÊS 2026</t>
  </si>
  <si>
    <t>2013np000183</t>
  </si>
  <si>
    <t>2012ne800242</t>
  </si>
  <si>
    <t>2012NP000567</t>
  </si>
  <si>
    <t>2012NE800357</t>
  </si>
  <si>
    <t>MÊS 2013</t>
  </si>
  <si>
    <t>DESCRIÇÃO DO BEM</t>
  </si>
  <si>
    <t>VALOR CONTABIL</t>
  </si>
  <si>
    <t>VALOR DEPRECIAVEL</t>
  </si>
  <si>
    <t>DEPRECIAÇÃO DIARIA</t>
  </si>
  <si>
    <t>DEPRECIAÇÃO MENSAL</t>
  </si>
  <si>
    <t>DEPRCIAÇÃO ANUAL</t>
  </si>
  <si>
    <t>EMPENHO</t>
  </si>
  <si>
    <t>DOCUMENTO HAHIL</t>
  </si>
  <si>
    <t>ATESTE</t>
  </si>
  <si>
    <t>NOTA FISCAL</t>
  </si>
  <si>
    <t>VIA ÚTIL EM ANOS</t>
  </si>
  <si>
    <t>TAXA DEPRECIAÇÃO</t>
  </si>
  <si>
    <t>AQUISIÇÃO VEÍCULO</t>
  </si>
  <si>
    <t>AQUISIÇÃO VEICULO</t>
  </si>
  <si>
    <t>2010NP000058</t>
  </si>
  <si>
    <t>2010NE900086</t>
  </si>
  <si>
    <t>2011NE800286</t>
  </si>
  <si>
    <t>2012NE800242</t>
  </si>
  <si>
    <t>2013NP000183</t>
  </si>
  <si>
    <t>DEPRECIAÇÃO 2010 142125200</t>
  </si>
  <si>
    <t>DEPRECIAÇÃO 2011 142125200</t>
  </si>
  <si>
    <t>TOTAL ANO</t>
  </si>
  <si>
    <t>DEPRECIAÇÃO 2012 142125200</t>
  </si>
  <si>
    <t>DEPRECIAÇÃO 2013 142125200</t>
  </si>
  <si>
    <t>DEPRECIAÇÃO 2014 142125200</t>
  </si>
  <si>
    <t>DEPRECIAÇÃO 2015 142125200</t>
  </si>
  <si>
    <t>DEPRECIAÇÃO 2016 142125200</t>
  </si>
  <si>
    <t>DEPRECIAÇÃO 2017 142125200</t>
  </si>
  <si>
    <t>DEPRECIAÇÃO 2018 142125200</t>
  </si>
  <si>
    <t>DEPRECIAÇÃO 2019 142125200</t>
  </si>
  <si>
    <t>DEPRECIAÇÃO 2020 142125200</t>
  </si>
  <si>
    <t>DEPRECIAÇÃO 2021 142125200</t>
  </si>
  <si>
    <t>DEPRECIAÇÃO 2022 142125200</t>
  </si>
  <si>
    <t>DEPRECIAÇÃO 2023 142125200</t>
  </si>
  <si>
    <t>DEPRECIAÇÃO 2024 142125200</t>
  </si>
  <si>
    <t>DEPRECIAÇÃO 2025 142125200</t>
  </si>
  <si>
    <t>DEPRECIAÇÃO 2026 142125200</t>
  </si>
  <si>
    <t>DEPRECIAÇÃO 2027 142125200</t>
  </si>
</sst>
</file>

<file path=xl/styles.xml><?xml version="1.0" encoding="utf-8"?>
<styleSheet xmlns="http://schemas.openxmlformats.org/spreadsheetml/2006/main">
  <numFmts count="2">
    <numFmt numFmtId="164" formatCode="&quot;R$ &quot;#,##0.00"/>
    <numFmt numFmtId="165" formatCode="0.000000000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7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36363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165" fontId="0" fillId="0" borderId="0" xfId="0" applyNumberFormat="1"/>
    <xf numFmtId="14" fontId="0" fillId="0" borderId="0" xfId="0" applyNumberFormat="1"/>
    <xf numFmtId="17" fontId="0" fillId="0" borderId="1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1" xfId="0" applyNumberFormat="1" applyBorder="1"/>
    <xf numFmtId="164" fontId="1" fillId="3" borderId="1" xfId="0" applyNumberFormat="1" applyFont="1" applyFill="1" applyBorder="1"/>
    <xf numFmtId="164" fontId="0" fillId="3" borderId="0" xfId="0" applyNumberFormat="1" applyFill="1"/>
    <xf numFmtId="4" fontId="0" fillId="4" borderId="1" xfId="0" applyNumberFormat="1" applyFill="1" applyBorder="1"/>
    <xf numFmtId="164" fontId="0" fillId="4" borderId="0" xfId="0" applyNumberFormat="1" applyFill="1"/>
    <xf numFmtId="4" fontId="2" fillId="0" borderId="0" xfId="0" applyNumberFormat="1" applyFont="1"/>
    <xf numFmtId="0" fontId="2" fillId="0" borderId="0" xfId="0" applyFont="1"/>
    <xf numFmtId="0" fontId="0" fillId="5" borderId="1" xfId="0" applyFill="1" applyBorder="1"/>
    <xf numFmtId="4" fontId="0" fillId="5" borderId="1" xfId="0" applyNumberFormat="1" applyFill="1" applyBorder="1"/>
    <xf numFmtId="164" fontId="0" fillId="5" borderId="1" xfId="0" applyNumberFormat="1" applyFill="1" applyBorder="1"/>
    <xf numFmtId="0" fontId="0" fillId="5" borderId="0" xfId="0" applyFill="1"/>
    <xf numFmtId="164" fontId="0" fillId="5" borderId="0" xfId="0" applyNumberFormat="1" applyFill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/>
    <xf numFmtId="14" fontId="5" fillId="0" borderId="1" xfId="0" applyNumberFormat="1" applyFont="1" applyBorder="1"/>
    <xf numFmtId="0" fontId="5" fillId="0" borderId="1" xfId="0" applyFont="1" applyBorder="1"/>
    <xf numFmtId="10" fontId="5" fillId="0" borderId="1" xfId="0" applyNumberFormat="1" applyFont="1" applyBorder="1"/>
    <xf numFmtId="164" fontId="6" fillId="0" borderId="1" xfId="0" applyNumberFormat="1" applyFont="1" applyBorder="1"/>
    <xf numFmtId="14" fontId="6" fillId="0" borderId="1" xfId="0" applyNumberFormat="1" applyFont="1" applyBorder="1"/>
    <xf numFmtId="0" fontId="6" fillId="0" borderId="1" xfId="0" applyFont="1" applyBorder="1"/>
    <xf numFmtId="4" fontId="6" fillId="0" borderId="1" xfId="0" applyNumberFormat="1" applyFont="1" applyBorder="1"/>
    <xf numFmtId="14" fontId="4" fillId="0" borderId="1" xfId="0" applyNumberFormat="1" applyFont="1" applyBorder="1"/>
    <xf numFmtId="0" fontId="0" fillId="6" borderId="0" xfId="0" applyFill="1"/>
    <xf numFmtId="17" fontId="4" fillId="0" borderId="1" xfId="0" applyNumberFormat="1" applyFont="1" applyBorder="1"/>
    <xf numFmtId="0" fontId="0" fillId="6" borderId="2" xfId="0" applyFill="1" applyBorder="1"/>
    <xf numFmtId="164" fontId="0" fillId="7" borderId="0" xfId="0" applyNumberFormat="1" applyFill="1"/>
    <xf numFmtId="0" fontId="4" fillId="0" borderId="0" xfId="0" applyFont="1" applyFill="1" applyBorder="1"/>
    <xf numFmtId="17" fontId="4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3"/>
  <sheetViews>
    <sheetView workbookViewId="0">
      <selection activeCell="G5" sqref="G5"/>
    </sheetView>
  </sheetViews>
  <sheetFormatPr defaultRowHeight="15"/>
  <cols>
    <col min="1" max="1" width="19.42578125" bestFit="1" customWidth="1"/>
    <col min="2" max="2" width="11.7109375" bestFit="1" customWidth="1"/>
    <col min="3" max="3" width="16.42578125" bestFit="1" customWidth="1"/>
    <col min="4" max="4" width="24.5703125" bestFit="1" customWidth="1"/>
    <col min="5" max="5" width="11.85546875" customWidth="1"/>
    <col min="6" max="6" width="10.7109375" bestFit="1" customWidth="1"/>
  </cols>
  <sheetData>
    <row r="1" spans="1:6">
      <c r="A1" s="43" t="s">
        <v>10</v>
      </c>
      <c r="B1" s="43"/>
      <c r="C1" s="43"/>
      <c r="D1" s="43"/>
    </row>
    <row r="2" spans="1:6">
      <c r="A2" t="s">
        <v>0</v>
      </c>
      <c r="B2" s="1">
        <v>84900</v>
      </c>
      <c r="C2" t="s">
        <v>3</v>
      </c>
      <c r="D2" t="s">
        <v>4</v>
      </c>
    </row>
    <row r="3" spans="1:6">
      <c r="A3" t="s">
        <v>1</v>
      </c>
      <c r="B3" s="12">
        <f>B2*0.1</f>
        <v>8490</v>
      </c>
      <c r="C3" t="s">
        <v>5</v>
      </c>
      <c r="D3" s="5">
        <v>6.66666666667E-2</v>
      </c>
    </row>
    <row r="4" spans="1:6">
      <c r="A4" t="s">
        <v>2</v>
      </c>
      <c r="B4" s="14">
        <f>B2-B3</f>
        <v>76410</v>
      </c>
      <c r="C4" t="s">
        <v>12</v>
      </c>
      <c r="D4" s="6">
        <v>40455</v>
      </c>
    </row>
    <row r="5" spans="1:6">
      <c r="A5" t="s">
        <v>14</v>
      </c>
      <c r="B5" s="1">
        <f>5094/12</f>
        <v>424.5</v>
      </c>
      <c r="C5" t="s">
        <v>13</v>
      </c>
      <c r="D5">
        <v>86338</v>
      </c>
      <c r="F5" s="1">
        <f>B5*2</f>
        <v>849</v>
      </c>
    </row>
    <row r="6" spans="1:6">
      <c r="A6" t="s">
        <v>15</v>
      </c>
      <c r="B6" s="1">
        <f>B5/30</f>
        <v>14.15</v>
      </c>
    </row>
    <row r="7" spans="1:6">
      <c r="A7" s="2" t="s">
        <v>6</v>
      </c>
      <c r="B7" s="2" t="s">
        <v>7</v>
      </c>
      <c r="C7" s="2" t="s">
        <v>8</v>
      </c>
      <c r="D7" s="2" t="s">
        <v>9</v>
      </c>
    </row>
    <row r="8" spans="1:6">
      <c r="A8" s="17">
        <v>2010</v>
      </c>
      <c r="B8" s="18">
        <v>1216.9000000000001</v>
      </c>
      <c r="C8" s="18">
        <f>B8</f>
        <v>1216.9000000000001</v>
      </c>
      <c r="D8" s="19">
        <f>B2-C8</f>
        <v>83683.100000000006</v>
      </c>
      <c r="E8" t="s">
        <v>19</v>
      </c>
      <c r="F8" s="6">
        <v>41408</v>
      </c>
    </row>
    <row r="9" spans="1:6">
      <c r="A9" s="17">
        <f>A8+1</f>
        <v>2011</v>
      </c>
      <c r="B9" s="18">
        <v>5094</v>
      </c>
      <c r="C9" s="18">
        <f>C8+B9</f>
        <v>6310.9</v>
      </c>
      <c r="D9" s="19">
        <f>B2-C9</f>
        <v>78589.100000000006</v>
      </c>
      <c r="E9" t="s">
        <v>19</v>
      </c>
      <c r="F9" s="6">
        <v>41408</v>
      </c>
    </row>
    <row r="10" spans="1:6">
      <c r="A10" s="17">
        <f>A9+1</f>
        <v>2012</v>
      </c>
      <c r="B10" s="18">
        <v>5094</v>
      </c>
      <c r="C10" s="18">
        <f>C9+B10</f>
        <v>11404.9</v>
      </c>
      <c r="D10" s="19">
        <f>B2-C10</f>
        <v>73495.100000000006</v>
      </c>
      <c r="E10" t="s">
        <v>19</v>
      </c>
      <c r="F10" s="6">
        <v>41408</v>
      </c>
    </row>
    <row r="11" spans="1:6">
      <c r="A11" s="3">
        <f t="shared" ref="A11:A22" si="0">A10+1</f>
        <v>2013</v>
      </c>
      <c r="B11" s="4">
        <v>5094</v>
      </c>
      <c r="C11" s="4">
        <f t="shared" ref="C11:C23" si="1">C10+B11</f>
        <v>16498.900000000001</v>
      </c>
      <c r="D11" s="10">
        <f>B2-C11</f>
        <v>68401.100000000006</v>
      </c>
      <c r="E11" s="21">
        <f>B5*4</f>
        <v>1698</v>
      </c>
    </row>
    <row r="12" spans="1:6">
      <c r="A12" s="3">
        <f t="shared" si="0"/>
        <v>2014</v>
      </c>
      <c r="B12" s="4">
        <v>5094</v>
      </c>
      <c r="C12" s="4">
        <f t="shared" si="1"/>
        <v>21592.9</v>
      </c>
      <c r="D12" s="10">
        <f>B2-C12</f>
        <v>63307.1</v>
      </c>
    </row>
    <row r="13" spans="1:6">
      <c r="A13" s="3">
        <f t="shared" si="0"/>
        <v>2015</v>
      </c>
      <c r="B13" s="4">
        <v>5094</v>
      </c>
      <c r="C13" s="4">
        <f t="shared" si="1"/>
        <v>26686.9</v>
      </c>
      <c r="D13" s="10">
        <f>B2-C13</f>
        <v>58213.1</v>
      </c>
    </row>
    <row r="14" spans="1:6">
      <c r="A14" s="3">
        <f t="shared" si="0"/>
        <v>2016</v>
      </c>
      <c r="B14" s="4">
        <v>5094</v>
      </c>
      <c r="C14" s="4">
        <f t="shared" si="1"/>
        <v>31780.9</v>
      </c>
      <c r="D14" s="10">
        <f>B2-C14</f>
        <v>53119.1</v>
      </c>
    </row>
    <row r="15" spans="1:6">
      <c r="A15" s="3">
        <f t="shared" si="0"/>
        <v>2017</v>
      </c>
      <c r="B15" s="4">
        <v>5094</v>
      </c>
      <c r="C15" s="4">
        <f t="shared" si="1"/>
        <v>36874.9</v>
      </c>
      <c r="D15" s="10">
        <f>B2-C15</f>
        <v>48025.1</v>
      </c>
    </row>
    <row r="16" spans="1:6">
      <c r="A16" s="3">
        <f t="shared" si="0"/>
        <v>2018</v>
      </c>
      <c r="B16" s="4">
        <v>5094</v>
      </c>
      <c r="C16" s="4">
        <f t="shared" si="1"/>
        <v>41968.9</v>
      </c>
      <c r="D16" s="10">
        <f>B2-C16</f>
        <v>42931.1</v>
      </c>
    </row>
    <row r="17" spans="1:4">
      <c r="A17" s="3">
        <f t="shared" si="0"/>
        <v>2019</v>
      </c>
      <c r="B17" s="4">
        <v>5094</v>
      </c>
      <c r="C17" s="4">
        <f t="shared" si="1"/>
        <v>47062.9</v>
      </c>
      <c r="D17" s="10">
        <f>B2-C17</f>
        <v>37837.1</v>
      </c>
    </row>
    <row r="18" spans="1:4">
      <c r="A18" s="3">
        <f t="shared" si="0"/>
        <v>2020</v>
      </c>
      <c r="B18" s="4">
        <v>5094</v>
      </c>
      <c r="C18" s="4">
        <f t="shared" si="1"/>
        <v>52156.9</v>
      </c>
      <c r="D18" s="10">
        <f>B2-C18</f>
        <v>32743.1</v>
      </c>
    </row>
    <row r="19" spans="1:4">
      <c r="A19" s="3">
        <f t="shared" si="0"/>
        <v>2021</v>
      </c>
      <c r="B19" s="4">
        <v>5094</v>
      </c>
      <c r="C19" s="4">
        <f t="shared" si="1"/>
        <v>57250.9</v>
      </c>
      <c r="D19" s="10">
        <f>B2-C19</f>
        <v>27649.1</v>
      </c>
    </row>
    <row r="20" spans="1:4">
      <c r="A20" s="3">
        <f t="shared" si="0"/>
        <v>2022</v>
      </c>
      <c r="B20" s="4">
        <v>5094</v>
      </c>
      <c r="C20" s="4">
        <f t="shared" si="1"/>
        <v>62344.9</v>
      </c>
      <c r="D20" s="10">
        <f>B2-C20</f>
        <v>22555.1</v>
      </c>
    </row>
    <row r="21" spans="1:4">
      <c r="A21" s="3">
        <f t="shared" si="0"/>
        <v>2023</v>
      </c>
      <c r="B21" s="4">
        <v>5094</v>
      </c>
      <c r="C21" s="4">
        <f t="shared" si="1"/>
        <v>67438.899999999994</v>
      </c>
      <c r="D21" s="10">
        <f>B2-C21</f>
        <v>17461.100000000006</v>
      </c>
    </row>
    <row r="22" spans="1:4">
      <c r="A22" s="3">
        <f t="shared" si="0"/>
        <v>2024</v>
      </c>
      <c r="B22" s="4">
        <v>5094</v>
      </c>
      <c r="C22" s="4">
        <f t="shared" si="1"/>
        <v>72532.899999999994</v>
      </c>
      <c r="D22" s="10">
        <f>B2-C22</f>
        <v>12367.100000000006</v>
      </c>
    </row>
    <row r="23" spans="1:4">
      <c r="A23" s="3">
        <v>2025</v>
      </c>
      <c r="B23" s="4">
        <v>3877.1</v>
      </c>
      <c r="C23" s="13">
        <f t="shared" si="1"/>
        <v>76410</v>
      </c>
      <c r="D23" s="11">
        <f>B2-C23</f>
        <v>8490</v>
      </c>
    </row>
    <row r="24" spans="1:4">
      <c r="A24" s="3" t="s">
        <v>11</v>
      </c>
      <c r="B24" s="4">
        <f>SUM(B8:B23)</f>
        <v>76410</v>
      </c>
      <c r="C24" s="4"/>
      <c r="D24" s="3"/>
    </row>
    <row r="26" spans="1:4">
      <c r="A26" s="2" t="s">
        <v>16</v>
      </c>
      <c r="B26" s="2" t="s">
        <v>17</v>
      </c>
      <c r="C26" s="8"/>
    </row>
    <row r="27" spans="1:4">
      <c r="A27" s="7">
        <v>40452</v>
      </c>
      <c r="B27" s="4">
        <f>26*B6</f>
        <v>367.90000000000003</v>
      </c>
      <c r="C27" s="9"/>
    </row>
    <row r="28" spans="1:4">
      <c r="A28" s="7">
        <v>40483</v>
      </c>
      <c r="B28" s="4">
        <f>B5</f>
        <v>424.5</v>
      </c>
      <c r="C28" s="9"/>
    </row>
    <row r="29" spans="1:4">
      <c r="A29" s="7">
        <v>40513</v>
      </c>
      <c r="B29" s="4">
        <f>B5</f>
        <v>424.5</v>
      </c>
      <c r="C29" s="9"/>
    </row>
    <row r="30" spans="1:4">
      <c r="A30" s="3" t="s">
        <v>11</v>
      </c>
      <c r="B30" s="4">
        <f>SUM(B27:B29)</f>
        <v>1216.9000000000001</v>
      </c>
      <c r="C30" s="9"/>
    </row>
    <row r="32" spans="1:4">
      <c r="A32" s="2" t="s">
        <v>18</v>
      </c>
      <c r="B32" s="2" t="s">
        <v>17</v>
      </c>
      <c r="C32" s="8"/>
    </row>
    <row r="33" spans="1:3">
      <c r="A33" s="7">
        <v>45658</v>
      </c>
      <c r="B33" s="4">
        <f>B29</f>
        <v>424.5</v>
      </c>
      <c r="C33" s="9"/>
    </row>
    <row r="34" spans="1:3">
      <c r="A34" s="7">
        <v>45689</v>
      </c>
      <c r="B34" s="4">
        <v>424.5</v>
      </c>
      <c r="C34" s="9"/>
    </row>
    <row r="35" spans="1:3">
      <c r="A35" s="7">
        <v>45717</v>
      </c>
      <c r="B35" s="4">
        <v>424.5</v>
      </c>
      <c r="C35" s="9"/>
    </row>
    <row r="36" spans="1:3">
      <c r="A36" s="7">
        <v>45748</v>
      </c>
      <c r="B36" s="4">
        <v>424.5</v>
      </c>
      <c r="C36" s="9"/>
    </row>
    <row r="37" spans="1:3">
      <c r="A37" s="7">
        <v>45778</v>
      </c>
      <c r="B37" s="4">
        <v>424.5</v>
      </c>
      <c r="C37" s="9"/>
    </row>
    <row r="38" spans="1:3">
      <c r="A38" s="7">
        <v>45809</v>
      </c>
      <c r="B38" s="4">
        <v>424.5</v>
      </c>
      <c r="C38" s="9"/>
    </row>
    <row r="39" spans="1:3">
      <c r="A39" s="7">
        <v>45839</v>
      </c>
      <c r="B39" s="4">
        <v>424.5</v>
      </c>
      <c r="C39" s="9"/>
    </row>
    <row r="40" spans="1:3">
      <c r="A40" s="7">
        <v>45870</v>
      </c>
      <c r="B40" s="4">
        <v>424.5</v>
      </c>
      <c r="C40" s="9"/>
    </row>
    <row r="41" spans="1:3">
      <c r="A41" s="7">
        <v>45901</v>
      </c>
      <c r="B41" s="4">
        <v>424.5</v>
      </c>
      <c r="C41" s="9"/>
    </row>
    <row r="42" spans="1:3">
      <c r="A42" s="7">
        <v>45931</v>
      </c>
      <c r="B42" s="4">
        <f>B6*4</f>
        <v>56.6</v>
      </c>
      <c r="C42" s="9"/>
    </row>
    <row r="43" spans="1:3">
      <c r="A43" s="3" t="s">
        <v>11</v>
      </c>
      <c r="B43" s="4">
        <f>SUM(B33:B42)</f>
        <v>3877.1</v>
      </c>
      <c r="C43" s="9"/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>
      <selection activeCell="F4" sqref="F4"/>
    </sheetView>
  </sheetViews>
  <sheetFormatPr defaultRowHeight="15"/>
  <cols>
    <col min="1" max="1" width="19.42578125" bestFit="1" customWidth="1"/>
    <col min="2" max="2" width="12.7109375" bestFit="1" customWidth="1"/>
    <col min="3" max="3" width="16.42578125" bestFit="1" customWidth="1"/>
    <col min="4" max="4" width="24.5703125" bestFit="1" customWidth="1"/>
    <col min="5" max="5" width="11.85546875" customWidth="1"/>
    <col min="6" max="6" width="10.7109375" bestFit="1" customWidth="1"/>
  </cols>
  <sheetData>
    <row r="1" spans="1:6">
      <c r="A1" s="43" t="s">
        <v>10</v>
      </c>
      <c r="B1" s="43"/>
      <c r="C1" s="43"/>
      <c r="D1" s="43"/>
    </row>
    <row r="2" spans="1:6">
      <c r="A2" t="s">
        <v>0</v>
      </c>
      <c r="B2" s="1">
        <v>102500</v>
      </c>
      <c r="C2" t="s">
        <v>3</v>
      </c>
      <c r="D2" t="s">
        <v>4</v>
      </c>
    </row>
    <row r="3" spans="1:6">
      <c r="A3" t="s">
        <v>1</v>
      </c>
      <c r="B3" s="12">
        <f>B2*0.1</f>
        <v>10250</v>
      </c>
      <c r="C3" t="s">
        <v>5</v>
      </c>
      <c r="D3" s="5">
        <v>6.66666666667E-2</v>
      </c>
    </row>
    <row r="4" spans="1:6">
      <c r="A4" t="s">
        <v>2</v>
      </c>
      <c r="B4" s="14">
        <f>B2-B3</f>
        <v>92250</v>
      </c>
      <c r="C4" t="s">
        <v>12</v>
      </c>
      <c r="D4" s="6">
        <v>40899</v>
      </c>
      <c r="F4">
        <f>B4*D3</f>
        <v>6150.000000003075</v>
      </c>
    </row>
    <row r="5" spans="1:6">
      <c r="A5" t="s">
        <v>14</v>
      </c>
      <c r="B5" s="1">
        <f>B10/12</f>
        <v>512.50000000025625</v>
      </c>
      <c r="C5" t="s">
        <v>13</v>
      </c>
      <c r="D5">
        <v>171771</v>
      </c>
      <c r="F5" s="1"/>
    </row>
    <row r="6" spans="1:6">
      <c r="A6" t="s">
        <v>15</v>
      </c>
      <c r="B6" s="1">
        <f>B5/30</f>
        <v>17.083333333341876</v>
      </c>
      <c r="E6" s="1">
        <f>B6*22</f>
        <v>375.8333333335213</v>
      </c>
    </row>
    <row r="7" spans="1:6">
      <c r="A7" t="s">
        <v>20</v>
      </c>
      <c r="B7" s="1"/>
    </row>
    <row r="8" spans="1:6">
      <c r="A8" s="2" t="s">
        <v>6</v>
      </c>
      <c r="B8" s="2" t="s">
        <v>7</v>
      </c>
      <c r="C8" s="2" t="s">
        <v>8</v>
      </c>
      <c r="D8" s="2" t="s">
        <v>9</v>
      </c>
    </row>
    <row r="9" spans="1:6">
      <c r="A9" s="17">
        <v>2011</v>
      </c>
      <c r="B9" s="18">
        <f>B6*8</f>
        <v>136.66666666673501</v>
      </c>
      <c r="C9" s="18">
        <f>B9</f>
        <v>136.66666666673501</v>
      </c>
      <c r="D9" s="19">
        <f>B2-C9</f>
        <v>102363.33333333327</v>
      </c>
      <c r="F9" s="6"/>
    </row>
    <row r="10" spans="1:6">
      <c r="A10" s="17">
        <f>A9+1</f>
        <v>2012</v>
      </c>
      <c r="B10" s="18">
        <f>B4*D3</f>
        <v>6150.000000003075</v>
      </c>
      <c r="C10" s="18">
        <f>C9+B10</f>
        <v>6286.6666666698102</v>
      </c>
      <c r="D10" s="19">
        <f>B2-C10</f>
        <v>96213.333333330185</v>
      </c>
      <c r="F10" s="6"/>
    </row>
    <row r="11" spans="1:6">
      <c r="A11" s="3">
        <f>A10+1</f>
        <v>2013</v>
      </c>
      <c r="B11" s="4">
        <v>6150</v>
      </c>
      <c r="C11" s="4">
        <f t="shared" ref="C11:C23" si="0">C10+B11</f>
        <v>12436.666666669811</v>
      </c>
      <c r="D11" s="10">
        <f>B2-C11</f>
        <v>90063.333333330185</v>
      </c>
      <c r="E11" s="21">
        <f>B5*4</f>
        <v>2050.000000001025</v>
      </c>
      <c r="F11" s="6">
        <v>41409</v>
      </c>
    </row>
    <row r="12" spans="1:6">
      <c r="A12" s="3">
        <f t="shared" ref="A12:A23" si="1">A11+1</f>
        <v>2014</v>
      </c>
      <c r="B12" s="4">
        <v>6150</v>
      </c>
      <c r="C12" s="4">
        <f t="shared" si="0"/>
        <v>18586.666666669811</v>
      </c>
      <c r="D12" s="10">
        <f>B2-C12</f>
        <v>83913.333333330185</v>
      </c>
      <c r="E12" s="1"/>
    </row>
    <row r="13" spans="1:6">
      <c r="A13" s="3">
        <f t="shared" si="1"/>
        <v>2015</v>
      </c>
      <c r="B13" s="4">
        <v>6150</v>
      </c>
      <c r="C13" s="4">
        <f t="shared" si="0"/>
        <v>24736.666666669811</v>
      </c>
      <c r="D13" s="10">
        <f>B2-C13</f>
        <v>77763.333333330185</v>
      </c>
    </row>
    <row r="14" spans="1:6">
      <c r="A14" s="3">
        <f t="shared" si="1"/>
        <v>2016</v>
      </c>
      <c r="B14" s="4">
        <v>6150</v>
      </c>
      <c r="C14" s="4">
        <f t="shared" si="0"/>
        <v>30886.666666669811</v>
      </c>
      <c r="D14" s="10">
        <f>B2-C14</f>
        <v>71613.333333330185</v>
      </c>
    </row>
    <row r="15" spans="1:6">
      <c r="A15" s="3">
        <f t="shared" si="1"/>
        <v>2017</v>
      </c>
      <c r="B15" s="4">
        <v>6150</v>
      </c>
      <c r="C15" s="4">
        <f t="shared" si="0"/>
        <v>37036.666666669815</v>
      </c>
      <c r="D15" s="10">
        <f>B2-C15</f>
        <v>65463.333333330185</v>
      </c>
    </row>
    <row r="16" spans="1:6">
      <c r="A16" s="3">
        <f t="shared" si="1"/>
        <v>2018</v>
      </c>
      <c r="B16" s="4">
        <v>6150</v>
      </c>
      <c r="C16" s="4">
        <f t="shared" si="0"/>
        <v>43186.666666669815</v>
      </c>
      <c r="D16" s="10">
        <f>B2-C16</f>
        <v>59313.333333330185</v>
      </c>
    </row>
    <row r="17" spans="1:4">
      <c r="A17" s="3">
        <f t="shared" si="1"/>
        <v>2019</v>
      </c>
      <c r="B17" s="4">
        <v>6150</v>
      </c>
      <c r="C17" s="4">
        <f t="shared" si="0"/>
        <v>49336.666666669815</v>
      </c>
      <c r="D17" s="10">
        <f>B2-C17</f>
        <v>53163.333333330185</v>
      </c>
    </row>
    <row r="18" spans="1:4">
      <c r="A18" s="3">
        <f t="shared" si="1"/>
        <v>2020</v>
      </c>
      <c r="B18" s="4">
        <v>6150</v>
      </c>
      <c r="C18" s="4">
        <f t="shared" si="0"/>
        <v>55486.666666669815</v>
      </c>
      <c r="D18" s="10">
        <f>B2-C18</f>
        <v>47013.333333330185</v>
      </c>
    </row>
    <row r="19" spans="1:4">
      <c r="A19" s="3">
        <f t="shared" si="1"/>
        <v>2021</v>
      </c>
      <c r="B19" s="4">
        <v>6150</v>
      </c>
      <c r="C19" s="4">
        <f t="shared" si="0"/>
        <v>61636.666666669815</v>
      </c>
      <c r="D19" s="10">
        <f>B2-C19</f>
        <v>40863.333333330185</v>
      </c>
    </row>
    <row r="20" spans="1:4">
      <c r="A20" s="3">
        <f t="shared" si="1"/>
        <v>2022</v>
      </c>
      <c r="B20" s="4">
        <v>6150</v>
      </c>
      <c r="C20" s="4">
        <f t="shared" si="0"/>
        <v>67786.666666669815</v>
      </c>
      <c r="D20" s="10">
        <f>B2-C20</f>
        <v>34713.333333330185</v>
      </c>
    </row>
    <row r="21" spans="1:4">
      <c r="A21" s="3">
        <f t="shared" si="1"/>
        <v>2023</v>
      </c>
      <c r="B21" s="4">
        <v>6150</v>
      </c>
      <c r="C21" s="4">
        <f t="shared" si="0"/>
        <v>73936.666666669815</v>
      </c>
      <c r="D21" s="10">
        <f>B2-C21</f>
        <v>28563.333333330185</v>
      </c>
    </row>
    <row r="22" spans="1:4">
      <c r="A22" s="3">
        <f t="shared" si="1"/>
        <v>2024</v>
      </c>
      <c r="B22" s="4">
        <v>6150</v>
      </c>
      <c r="C22" s="4">
        <f t="shared" si="0"/>
        <v>80086.666666669815</v>
      </c>
      <c r="D22" s="10">
        <f>B2-C22</f>
        <v>22413.333333330185</v>
      </c>
    </row>
    <row r="23" spans="1:4">
      <c r="A23" s="3">
        <f t="shared" si="1"/>
        <v>2025</v>
      </c>
      <c r="B23" s="4">
        <v>6150</v>
      </c>
      <c r="C23" s="4">
        <f t="shared" si="0"/>
        <v>86236.666666669815</v>
      </c>
      <c r="D23" s="10">
        <f>B2-C23</f>
        <v>16263.333333330185</v>
      </c>
    </row>
    <row r="24" spans="1:4">
      <c r="A24" s="3">
        <v>2026</v>
      </c>
      <c r="B24" s="4">
        <f>(B5*11)+E6</f>
        <v>6013.3333333363398</v>
      </c>
      <c r="C24" s="13">
        <f t="shared" ref="C24" si="2">C23+B24</f>
        <v>92250.000000006155</v>
      </c>
      <c r="D24" s="11">
        <f>B2-C24</f>
        <v>10249.999999993845</v>
      </c>
    </row>
    <row r="25" spans="1:4">
      <c r="A25" s="3" t="s">
        <v>11</v>
      </c>
      <c r="B25" s="4">
        <f>SUM(B9:B24)</f>
        <v>92250.000000006155</v>
      </c>
      <c r="C25" s="4"/>
      <c r="D25" s="3"/>
    </row>
    <row r="27" spans="1:4">
      <c r="A27" s="2" t="s">
        <v>21</v>
      </c>
      <c r="B27" s="2" t="s">
        <v>17</v>
      </c>
      <c r="C27" s="8"/>
    </row>
    <row r="28" spans="1:4">
      <c r="A28" s="7">
        <v>40878</v>
      </c>
      <c r="B28" s="4">
        <v>136.66999999999999</v>
      </c>
      <c r="C28" s="9"/>
    </row>
    <row r="29" spans="1:4">
      <c r="A29" s="3" t="s">
        <v>11</v>
      </c>
      <c r="B29" s="4">
        <f>SUM(B28:B28)</f>
        <v>136.66999999999999</v>
      </c>
      <c r="C29" s="9"/>
    </row>
    <row r="31" spans="1:4">
      <c r="A31" s="2" t="s">
        <v>22</v>
      </c>
      <c r="B31" s="2" t="s">
        <v>17</v>
      </c>
      <c r="C31" s="8"/>
    </row>
    <row r="32" spans="1:4">
      <c r="A32" s="7">
        <v>46023</v>
      </c>
      <c r="B32" s="4">
        <v>512.5</v>
      </c>
      <c r="C32" s="9"/>
    </row>
    <row r="33" spans="1:3">
      <c r="A33" s="7">
        <v>46054</v>
      </c>
      <c r="B33" s="4">
        <v>512.5</v>
      </c>
      <c r="C33" s="9"/>
    </row>
    <row r="34" spans="1:3">
      <c r="A34" s="7">
        <v>46082</v>
      </c>
      <c r="B34" s="4">
        <v>512.5</v>
      </c>
      <c r="C34" s="9"/>
    </row>
    <row r="35" spans="1:3">
      <c r="A35" s="7">
        <v>46113</v>
      </c>
      <c r="B35" s="4">
        <v>512.5</v>
      </c>
      <c r="C35" s="9"/>
    </row>
    <row r="36" spans="1:3">
      <c r="A36" s="7">
        <v>46143</v>
      </c>
      <c r="B36" s="4">
        <v>512.5</v>
      </c>
      <c r="C36" s="9"/>
    </row>
    <row r="37" spans="1:3">
      <c r="A37" s="7">
        <v>46174</v>
      </c>
      <c r="B37" s="4">
        <v>512.5</v>
      </c>
      <c r="C37" s="9"/>
    </row>
    <row r="38" spans="1:3">
      <c r="A38" s="7">
        <v>46204</v>
      </c>
      <c r="B38" s="4">
        <v>512.5</v>
      </c>
      <c r="C38" s="9"/>
    </row>
    <row r="39" spans="1:3">
      <c r="A39" s="7">
        <v>46235</v>
      </c>
      <c r="B39" s="4">
        <v>512.5</v>
      </c>
      <c r="C39" s="9"/>
    </row>
    <row r="40" spans="1:3">
      <c r="A40" s="7">
        <v>46266</v>
      </c>
      <c r="B40" s="4">
        <v>512.5</v>
      </c>
      <c r="C40" s="9"/>
    </row>
    <row r="41" spans="1:3">
      <c r="A41" s="7">
        <v>46296</v>
      </c>
      <c r="B41" s="4">
        <v>512.5</v>
      </c>
      <c r="C41" s="9"/>
    </row>
    <row r="42" spans="1:3">
      <c r="A42" s="7">
        <v>46327</v>
      </c>
      <c r="B42" s="4">
        <v>512.5</v>
      </c>
      <c r="C42" s="9"/>
    </row>
    <row r="43" spans="1:3">
      <c r="A43" s="7">
        <v>46357</v>
      </c>
      <c r="B43" s="4">
        <v>375.83</v>
      </c>
      <c r="C43" s="9"/>
    </row>
    <row r="44" spans="1:3">
      <c r="A44" s="3" t="s">
        <v>11</v>
      </c>
      <c r="B44" s="4">
        <f>SUM(B32:B43)</f>
        <v>6013.33</v>
      </c>
      <c r="C44" s="9"/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F44"/>
  <sheetViews>
    <sheetView workbookViewId="0">
      <selection activeCell="D4" sqref="D4"/>
    </sheetView>
  </sheetViews>
  <sheetFormatPr defaultRowHeight="15"/>
  <cols>
    <col min="1" max="1" width="19.42578125" bestFit="1" customWidth="1"/>
    <col min="2" max="2" width="13.5703125" bestFit="1" customWidth="1"/>
    <col min="3" max="3" width="16.42578125" bestFit="1" customWidth="1"/>
    <col min="4" max="4" width="24.5703125" bestFit="1" customWidth="1"/>
    <col min="5" max="5" width="11.85546875" customWidth="1"/>
    <col min="6" max="6" width="10.7109375" bestFit="1" customWidth="1"/>
  </cols>
  <sheetData>
    <row r="1" spans="1:6">
      <c r="A1" s="43" t="s">
        <v>10</v>
      </c>
      <c r="B1" s="43"/>
      <c r="C1" s="43"/>
      <c r="D1" s="43"/>
    </row>
    <row r="2" spans="1:6">
      <c r="A2" t="s">
        <v>0</v>
      </c>
      <c r="B2" s="15">
        <v>103486.58</v>
      </c>
      <c r="C2" t="s">
        <v>3</v>
      </c>
      <c r="D2" t="s">
        <v>4</v>
      </c>
    </row>
    <row r="3" spans="1:6">
      <c r="A3" t="s">
        <v>1</v>
      </c>
      <c r="B3" s="12">
        <f>B2*0.1</f>
        <v>10348.658000000001</v>
      </c>
      <c r="C3" t="s">
        <v>5</v>
      </c>
      <c r="D3" s="5">
        <v>6.66666666667E-2</v>
      </c>
    </row>
    <row r="4" spans="1:6">
      <c r="A4" t="s">
        <v>2</v>
      </c>
      <c r="B4" s="14">
        <f>B2-B3</f>
        <v>93137.922000000006</v>
      </c>
      <c r="C4" t="s">
        <v>12</v>
      </c>
      <c r="D4" s="6">
        <v>41261</v>
      </c>
    </row>
    <row r="5" spans="1:6">
      <c r="A5" t="s">
        <v>14</v>
      </c>
      <c r="B5" s="1">
        <f>B10/12</f>
        <v>517.43290000025877</v>
      </c>
      <c r="C5" t="s">
        <v>13</v>
      </c>
      <c r="D5" s="16">
        <v>153398</v>
      </c>
      <c r="F5" s="1"/>
    </row>
    <row r="6" spans="1:6">
      <c r="A6" t="s">
        <v>15</v>
      </c>
      <c r="B6" s="1">
        <f>B5/30</f>
        <v>17.247763333341958</v>
      </c>
      <c r="E6" s="1">
        <f>B6*18</f>
        <v>310.45974000015525</v>
      </c>
    </row>
    <row r="7" spans="1:6">
      <c r="A7" t="s">
        <v>25</v>
      </c>
      <c r="B7" s="1" t="s">
        <v>26</v>
      </c>
    </row>
    <row r="8" spans="1:6">
      <c r="A8" s="2" t="s">
        <v>6</v>
      </c>
      <c r="B8" s="2" t="s">
        <v>7</v>
      </c>
      <c r="C8" s="2" t="s">
        <v>8</v>
      </c>
      <c r="D8" s="2" t="s">
        <v>9</v>
      </c>
    </row>
    <row r="9" spans="1:6">
      <c r="A9" s="17">
        <v>2012</v>
      </c>
      <c r="B9" s="18">
        <f>B6*12</f>
        <v>206.97316000010349</v>
      </c>
      <c r="C9" s="18">
        <f>B9</f>
        <v>206.97316000010349</v>
      </c>
      <c r="D9" s="19">
        <f>B2-C9</f>
        <v>103279.60683999989</v>
      </c>
      <c r="F9" s="6"/>
    </row>
    <row r="10" spans="1:6">
      <c r="A10" s="17">
        <f>A9+1</f>
        <v>2013</v>
      </c>
      <c r="B10" s="18">
        <f>B4*D3</f>
        <v>6209.1948000031052</v>
      </c>
      <c r="C10" s="18">
        <f>C9+B10</f>
        <v>6416.1679600032085</v>
      </c>
      <c r="D10" s="19">
        <f>B2-C10</f>
        <v>97070.412039996794</v>
      </c>
      <c r="E10" s="21">
        <f>B5*4</f>
        <v>2069.7316000010351</v>
      </c>
      <c r="F10" s="6"/>
    </row>
    <row r="11" spans="1:6">
      <c r="A11" s="3">
        <f>A10+1</f>
        <v>2014</v>
      </c>
      <c r="B11" s="4">
        <v>6209.19</v>
      </c>
      <c r="C11" s="4">
        <f t="shared" ref="C11:C24" si="0">C10+B11</f>
        <v>12625.357960003208</v>
      </c>
      <c r="D11" s="10">
        <f>B2-C11</f>
        <v>90861.222039996792</v>
      </c>
      <c r="F11" s="6"/>
    </row>
    <row r="12" spans="1:6">
      <c r="A12" s="3">
        <f t="shared" ref="A12:A23" si="1">A11+1</f>
        <v>2015</v>
      </c>
      <c r="B12" s="4">
        <v>6209.19</v>
      </c>
      <c r="C12" s="4">
        <f t="shared" si="0"/>
        <v>18834.547960003209</v>
      </c>
      <c r="D12" s="10">
        <f>B2-C12</f>
        <v>84652.03203999679</v>
      </c>
      <c r="E12" s="1"/>
    </row>
    <row r="13" spans="1:6">
      <c r="A13" s="3">
        <f t="shared" si="1"/>
        <v>2016</v>
      </c>
      <c r="B13" s="4">
        <v>6209.19</v>
      </c>
      <c r="C13" s="4">
        <f t="shared" si="0"/>
        <v>25043.737960003207</v>
      </c>
      <c r="D13" s="10">
        <f>B2-C13</f>
        <v>78442.842039996787</v>
      </c>
    </row>
    <row r="14" spans="1:6">
      <c r="A14" s="3">
        <f t="shared" si="1"/>
        <v>2017</v>
      </c>
      <c r="B14" s="4">
        <v>6209.19</v>
      </c>
      <c r="C14" s="4">
        <f t="shared" si="0"/>
        <v>31252.927960003206</v>
      </c>
      <c r="D14" s="10">
        <f>B2-C14</f>
        <v>72233.652039996799</v>
      </c>
    </row>
    <row r="15" spans="1:6">
      <c r="A15" s="3">
        <f t="shared" si="1"/>
        <v>2018</v>
      </c>
      <c r="B15" s="4">
        <v>6209.19</v>
      </c>
      <c r="C15" s="4">
        <f t="shared" si="0"/>
        <v>37462.117960003205</v>
      </c>
      <c r="D15" s="10">
        <f>B2-C15</f>
        <v>66024.462039996797</v>
      </c>
    </row>
    <row r="16" spans="1:6">
      <c r="A16" s="3">
        <f t="shared" si="1"/>
        <v>2019</v>
      </c>
      <c r="B16" s="4">
        <v>6209.19</v>
      </c>
      <c r="C16" s="4">
        <f t="shared" si="0"/>
        <v>43671.307960003207</v>
      </c>
      <c r="D16" s="10">
        <f>B2-C16</f>
        <v>59815.272039996795</v>
      </c>
    </row>
    <row r="17" spans="1:4">
      <c r="A17" s="3">
        <f t="shared" si="1"/>
        <v>2020</v>
      </c>
      <c r="B17" s="4">
        <v>6209.19</v>
      </c>
      <c r="C17" s="4">
        <f t="shared" si="0"/>
        <v>49880.497960003209</v>
      </c>
      <c r="D17" s="10">
        <f>B2-C17</f>
        <v>53606.082039996792</v>
      </c>
    </row>
    <row r="18" spans="1:4">
      <c r="A18" s="3">
        <f t="shared" si="1"/>
        <v>2021</v>
      </c>
      <c r="B18" s="4">
        <v>6209.19</v>
      </c>
      <c r="C18" s="4">
        <f t="shared" si="0"/>
        <v>56089.687960003212</v>
      </c>
      <c r="D18" s="10">
        <f>B2-C18</f>
        <v>47396.89203999679</v>
      </c>
    </row>
    <row r="19" spans="1:4">
      <c r="A19" s="3">
        <f t="shared" si="1"/>
        <v>2022</v>
      </c>
      <c r="B19" s="4">
        <v>6209.19</v>
      </c>
      <c r="C19" s="4">
        <f t="shared" si="0"/>
        <v>62298.877960003214</v>
      </c>
      <c r="D19" s="10">
        <f>B2-C19</f>
        <v>41187.702039996788</v>
      </c>
    </row>
    <row r="20" spans="1:4">
      <c r="A20" s="3">
        <f t="shared" si="1"/>
        <v>2023</v>
      </c>
      <c r="B20" s="4">
        <v>6209.19</v>
      </c>
      <c r="C20" s="4">
        <f t="shared" si="0"/>
        <v>68508.067960003216</v>
      </c>
      <c r="D20" s="10">
        <f>B2-C20</f>
        <v>34978.512039996785</v>
      </c>
    </row>
    <row r="21" spans="1:4">
      <c r="A21" s="3">
        <f t="shared" si="1"/>
        <v>2024</v>
      </c>
      <c r="B21" s="4">
        <v>6209.19</v>
      </c>
      <c r="C21" s="4">
        <f t="shared" si="0"/>
        <v>74717.257960003219</v>
      </c>
      <c r="D21" s="10">
        <f>B2-C21</f>
        <v>28769.322039996783</v>
      </c>
    </row>
    <row r="22" spans="1:4">
      <c r="A22" s="3">
        <f t="shared" si="1"/>
        <v>2025</v>
      </c>
      <c r="B22" s="4">
        <v>6209.19</v>
      </c>
      <c r="C22" s="4">
        <f t="shared" si="0"/>
        <v>80926.447960003221</v>
      </c>
      <c r="D22" s="10">
        <f>B2-C22</f>
        <v>22560.132039996781</v>
      </c>
    </row>
    <row r="23" spans="1:4">
      <c r="A23" s="3">
        <f t="shared" si="1"/>
        <v>2026</v>
      </c>
      <c r="B23" s="4">
        <v>6209.19</v>
      </c>
      <c r="C23" s="4">
        <f t="shared" si="0"/>
        <v>87135.637960003223</v>
      </c>
      <c r="D23" s="10">
        <f>B2-C23</f>
        <v>16350.942039996778</v>
      </c>
    </row>
    <row r="24" spans="1:4">
      <c r="A24" s="3">
        <v>2027</v>
      </c>
      <c r="B24" s="4">
        <f>(B5*11)+E6</f>
        <v>6002.2216400030011</v>
      </c>
      <c r="C24" s="13">
        <f t="shared" si="0"/>
        <v>93137.859600006224</v>
      </c>
      <c r="D24" s="11">
        <f>B2-C24</f>
        <v>10348.720399993777</v>
      </c>
    </row>
    <row r="25" spans="1:4">
      <c r="A25" s="3" t="s">
        <v>11</v>
      </c>
      <c r="B25" s="4">
        <f>SUM(B9:B24)</f>
        <v>93137.859600006224</v>
      </c>
      <c r="C25" s="4"/>
      <c r="D25" s="3"/>
    </row>
    <row r="27" spans="1:4">
      <c r="A27" s="2" t="s">
        <v>21</v>
      </c>
      <c r="B27" s="2" t="s">
        <v>17</v>
      </c>
      <c r="C27" s="8"/>
    </row>
    <row r="28" spans="1:4">
      <c r="A28" s="7">
        <v>40878</v>
      </c>
      <c r="B28" s="4">
        <v>136.66999999999999</v>
      </c>
      <c r="C28" s="9"/>
    </row>
    <row r="29" spans="1:4">
      <c r="A29" s="3" t="s">
        <v>11</v>
      </c>
      <c r="B29" s="4">
        <f>SUM(B28:B28)</f>
        <v>136.66999999999999</v>
      </c>
      <c r="C29" s="9"/>
    </row>
    <row r="31" spans="1:4">
      <c r="A31" s="2" t="s">
        <v>22</v>
      </c>
      <c r="B31" s="2" t="s">
        <v>17</v>
      </c>
      <c r="C31" s="8"/>
    </row>
    <row r="32" spans="1:4">
      <c r="A32" s="7">
        <v>46023</v>
      </c>
      <c r="B32" s="4">
        <v>512.5</v>
      </c>
      <c r="C32" s="9"/>
    </row>
    <row r="33" spans="1:3">
      <c r="A33" s="7">
        <v>46054</v>
      </c>
      <c r="B33" s="4">
        <v>512.5</v>
      </c>
      <c r="C33" s="9"/>
    </row>
    <row r="34" spans="1:3">
      <c r="A34" s="7">
        <v>46082</v>
      </c>
      <c r="B34" s="4">
        <v>512.5</v>
      </c>
      <c r="C34" s="9"/>
    </row>
    <row r="35" spans="1:3">
      <c r="A35" s="7">
        <v>46113</v>
      </c>
      <c r="B35" s="4">
        <v>512.5</v>
      </c>
      <c r="C35" s="9"/>
    </row>
    <row r="36" spans="1:3">
      <c r="A36" s="7">
        <v>46143</v>
      </c>
      <c r="B36" s="4">
        <v>512.5</v>
      </c>
      <c r="C36" s="9"/>
    </row>
    <row r="37" spans="1:3">
      <c r="A37" s="7">
        <v>46174</v>
      </c>
      <c r="B37" s="4">
        <v>512.5</v>
      </c>
      <c r="C37" s="9"/>
    </row>
    <row r="38" spans="1:3">
      <c r="A38" s="7">
        <v>46204</v>
      </c>
      <c r="B38" s="4">
        <v>512.5</v>
      </c>
      <c r="C38" s="9"/>
    </row>
    <row r="39" spans="1:3">
      <c r="A39" s="7">
        <v>46235</v>
      </c>
      <c r="B39" s="4">
        <v>512.5</v>
      </c>
      <c r="C39" s="9"/>
    </row>
    <row r="40" spans="1:3">
      <c r="A40" s="7">
        <v>46266</v>
      </c>
      <c r="B40" s="4">
        <v>512.5</v>
      </c>
      <c r="C40" s="9"/>
    </row>
    <row r="41" spans="1:3">
      <c r="A41" s="7">
        <v>46296</v>
      </c>
      <c r="B41" s="4">
        <v>512.5</v>
      </c>
      <c r="C41" s="9"/>
    </row>
    <row r="42" spans="1:3">
      <c r="A42" s="7">
        <v>46327</v>
      </c>
      <c r="B42" s="4">
        <v>512.5</v>
      </c>
      <c r="C42" s="9"/>
    </row>
    <row r="43" spans="1:3">
      <c r="A43" s="7">
        <v>46357</v>
      </c>
      <c r="B43" s="4">
        <v>375.83</v>
      </c>
      <c r="C43" s="9"/>
    </row>
    <row r="44" spans="1:3">
      <c r="A44" s="3" t="s">
        <v>11</v>
      </c>
      <c r="B44" s="4">
        <f>SUM(B32:B43)</f>
        <v>6013.33</v>
      </c>
      <c r="C44" s="9"/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F44"/>
  <sheetViews>
    <sheetView workbookViewId="0">
      <selection activeCell="B24" sqref="B24"/>
    </sheetView>
  </sheetViews>
  <sheetFormatPr defaultRowHeight="15"/>
  <cols>
    <col min="1" max="1" width="19.42578125" bestFit="1" customWidth="1"/>
    <col min="2" max="2" width="12.7109375" bestFit="1" customWidth="1"/>
    <col min="3" max="3" width="16.42578125" bestFit="1" customWidth="1"/>
    <col min="4" max="4" width="24.5703125" bestFit="1" customWidth="1"/>
    <col min="5" max="5" width="11.85546875" customWidth="1"/>
    <col min="6" max="6" width="10.7109375" bestFit="1" customWidth="1"/>
  </cols>
  <sheetData>
    <row r="1" spans="1:6">
      <c r="A1" s="43" t="s">
        <v>10</v>
      </c>
      <c r="B1" s="43"/>
      <c r="C1" s="43"/>
      <c r="D1" s="43"/>
    </row>
    <row r="2" spans="1:6">
      <c r="A2" t="s">
        <v>0</v>
      </c>
      <c r="B2" s="15">
        <v>109147.99</v>
      </c>
      <c r="C2" t="s">
        <v>3</v>
      </c>
      <c r="D2" t="s">
        <v>4</v>
      </c>
    </row>
    <row r="3" spans="1:6">
      <c r="A3" t="s">
        <v>1</v>
      </c>
      <c r="B3" s="12">
        <f>B2*0.1</f>
        <v>10914.799000000001</v>
      </c>
      <c r="C3" t="s">
        <v>5</v>
      </c>
      <c r="D3" s="5">
        <v>6.66666666667E-2</v>
      </c>
    </row>
    <row r="4" spans="1:6">
      <c r="A4" t="s">
        <v>2</v>
      </c>
      <c r="B4" s="14">
        <f>B2-B3</f>
        <v>98233.191000000006</v>
      </c>
      <c r="C4" t="s">
        <v>12</v>
      </c>
      <c r="D4" s="6">
        <v>41354</v>
      </c>
    </row>
    <row r="5" spans="1:6">
      <c r="A5" t="s">
        <v>14</v>
      </c>
      <c r="B5" s="1">
        <f>B10/12</f>
        <v>545.73995000027287</v>
      </c>
      <c r="C5" t="s">
        <v>13</v>
      </c>
      <c r="D5" s="16">
        <v>1094829</v>
      </c>
      <c r="F5" s="1"/>
    </row>
    <row r="6" spans="1:6">
      <c r="A6" t="s">
        <v>15</v>
      </c>
      <c r="B6" s="1">
        <f>B5/30</f>
        <v>18.191331666675762</v>
      </c>
      <c r="C6" s="1">
        <f>B6*9</f>
        <v>163.72198500008184</v>
      </c>
      <c r="D6" s="1">
        <f>B6*21</f>
        <v>382.017965000191</v>
      </c>
      <c r="E6" s="1"/>
    </row>
    <row r="7" spans="1:6">
      <c r="A7" t="s">
        <v>23</v>
      </c>
      <c r="B7" s="1" t="s">
        <v>24</v>
      </c>
    </row>
    <row r="8" spans="1:6">
      <c r="A8" s="2" t="s">
        <v>6</v>
      </c>
      <c r="B8" s="2" t="s">
        <v>7</v>
      </c>
      <c r="C8" s="2" t="s">
        <v>8</v>
      </c>
      <c r="D8" s="2" t="s">
        <v>9</v>
      </c>
    </row>
    <row r="9" spans="1:6">
      <c r="A9" s="3">
        <v>2013</v>
      </c>
      <c r="B9" s="4">
        <f>(B5*9)+C6</f>
        <v>5075.3815350025379</v>
      </c>
      <c r="C9" s="4">
        <f>B9</f>
        <v>5075.3815350025379</v>
      </c>
      <c r="D9" s="10">
        <f>B2-C9</f>
        <v>104072.60846499747</v>
      </c>
      <c r="E9" s="20">
        <v>709.46</v>
      </c>
      <c r="F9" s="6"/>
    </row>
    <row r="10" spans="1:6">
      <c r="A10" s="3">
        <f>A9+1</f>
        <v>2014</v>
      </c>
      <c r="B10" s="4">
        <f>B4*D3</f>
        <v>6548.8794000032749</v>
      </c>
      <c r="C10" s="4">
        <f>C9+B10</f>
        <v>11624.260935005812</v>
      </c>
      <c r="D10" s="10">
        <f>B2-C10</f>
        <v>97523.729064994201</v>
      </c>
      <c r="F10" s="6"/>
    </row>
    <row r="11" spans="1:6">
      <c r="A11" s="3">
        <f>A10+1</f>
        <v>2015</v>
      </c>
      <c r="B11" s="4">
        <v>6548.88</v>
      </c>
      <c r="C11" s="4">
        <f t="shared" ref="C11:C24" si="0">C10+B11</f>
        <v>18173.140935005813</v>
      </c>
      <c r="D11" s="10">
        <f>B2-C11</f>
        <v>90974.849064994196</v>
      </c>
      <c r="F11" s="6"/>
    </row>
    <row r="12" spans="1:6">
      <c r="A12" s="3">
        <f t="shared" ref="A12:A23" si="1">A11+1</f>
        <v>2016</v>
      </c>
      <c r="B12" s="4">
        <v>6548.88</v>
      </c>
      <c r="C12" s="4">
        <f t="shared" si="0"/>
        <v>24722.020935005814</v>
      </c>
      <c r="D12" s="10">
        <f>B2-C12</f>
        <v>84425.969064994191</v>
      </c>
      <c r="E12" s="1"/>
    </row>
    <row r="13" spans="1:6">
      <c r="A13" s="3">
        <f t="shared" si="1"/>
        <v>2017</v>
      </c>
      <c r="B13" s="4">
        <v>6548.88</v>
      </c>
      <c r="C13" s="4">
        <f t="shared" si="0"/>
        <v>31270.900935005815</v>
      </c>
      <c r="D13" s="10">
        <f>B2-C13</f>
        <v>77877.089064994187</v>
      </c>
    </row>
    <row r="14" spans="1:6">
      <c r="A14" s="3">
        <f t="shared" si="1"/>
        <v>2018</v>
      </c>
      <c r="B14" s="4">
        <v>6548.88</v>
      </c>
      <c r="C14" s="4">
        <f t="shared" si="0"/>
        <v>37819.780935005816</v>
      </c>
      <c r="D14" s="10">
        <f>B2-C14</f>
        <v>71328.209064994182</v>
      </c>
    </row>
    <row r="15" spans="1:6">
      <c r="A15" s="3">
        <f t="shared" si="1"/>
        <v>2019</v>
      </c>
      <c r="B15" s="4">
        <v>6548.88</v>
      </c>
      <c r="C15" s="4">
        <f t="shared" si="0"/>
        <v>44368.660935005813</v>
      </c>
      <c r="D15" s="10">
        <f>B2-C15</f>
        <v>64779.329064994192</v>
      </c>
    </row>
    <row r="16" spans="1:6">
      <c r="A16" s="3">
        <f t="shared" si="1"/>
        <v>2020</v>
      </c>
      <c r="B16" s="4">
        <v>6548.88</v>
      </c>
      <c r="C16" s="4">
        <f t="shared" si="0"/>
        <v>50917.540935005811</v>
      </c>
      <c r="D16" s="10">
        <f>B2-C16</f>
        <v>58230.449064994194</v>
      </c>
    </row>
    <row r="17" spans="1:4">
      <c r="A17" s="3">
        <f t="shared" si="1"/>
        <v>2021</v>
      </c>
      <c r="B17" s="4">
        <v>6548.88</v>
      </c>
      <c r="C17" s="4">
        <f t="shared" si="0"/>
        <v>57466.420935005808</v>
      </c>
      <c r="D17" s="10">
        <f>B2-C17</f>
        <v>51681.569064994197</v>
      </c>
    </row>
    <row r="18" spans="1:4">
      <c r="A18" s="3">
        <f t="shared" si="1"/>
        <v>2022</v>
      </c>
      <c r="B18" s="4">
        <v>6548.88</v>
      </c>
      <c r="C18" s="4">
        <f t="shared" si="0"/>
        <v>64015.300935005806</v>
      </c>
      <c r="D18" s="10">
        <f>B2-C18</f>
        <v>45132.6890649942</v>
      </c>
    </row>
    <row r="19" spans="1:4">
      <c r="A19" s="3">
        <f t="shared" si="1"/>
        <v>2023</v>
      </c>
      <c r="B19" s="4">
        <v>6548.88</v>
      </c>
      <c r="C19" s="4">
        <f t="shared" si="0"/>
        <v>70564.180935005803</v>
      </c>
      <c r="D19" s="10">
        <f>B2-C19</f>
        <v>38583.809064994202</v>
      </c>
    </row>
    <row r="20" spans="1:4">
      <c r="A20" s="3">
        <f t="shared" si="1"/>
        <v>2024</v>
      </c>
      <c r="B20" s="4">
        <v>6548.88</v>
      </c>
      <c r="C20" s="4">
        <f t="shared" si="0"/>
        <v>77113.060935005808</v>
      </c>
      <c r="D20" s="10">
        <f>B2-C20</f>
        <v>32034.929064994198</v>
      </c>
    </row>
    <row r="21" spans="1:4">
      <c r="A21" s="3">
        <f t="shared" si="1"/>
        <v>2025</v>
      </c>
      <c r="B21" s="4">
        <v>6548.88</v>
      </c>
      <c r="C21" s="4">
        <f t="shared" si="0"/>
        <v>83661.940935005812</v>
      </c>
      <c r="D21" s="10">
        <f>B2-C21</f>
        <v>25486.049064994193</v>
      </c>
    </row>
    <row r="22" spans="1:4">
      <c r="A22" s="3">
        <f t="shared" si="1"/>
        <v>2026</v>
      </c>
      <c r="B22" s="4">
        <v>6548.88</v>
      </c>
      <c r="C22" s="4">
        <f t="shared" si="0"/>
        <v>90210.820935005817</v>
      </c>
      <c r="D22" s="10">
        <f>B2-C22</f>
        <v>18937.169064994188</v>
      </c>
    </row>
    <row r="23" spans="1:4">
      <c r="A23" s="3">
        <f t="shared" si="1"/>
        <v>2027</v>
      </c>
      <c r="B23" s="4">
        <v>6548.88</v>
      </c>
      <c r="C23" s="4">
        <f t="shared" si="0"/>
        <v>96759.700935005822</v>
      </c>
      <c r="D23" s="10">
        <f>B2-C23</f>
        <v>12388.289064994184</v>
      </c>
    </row>
    <row r="24" spans="1:4">
      <c r="A24" s="3">
        <v>2028</v>
      </c>
      <c r="B24" s="4">
        <f>(B5*2)+D6</f>
        <v>1473.4978650007367</v>
      </c>
      <c r="C24" s="13">
        <f t="shared" si="0"/>
        <v>98233.198800006561</v>
      </c>
      <c r="D24" s="11">
        <f>B2-C24</f>
        <v>10914.791199993444</v>
      </c>
    </row>
    <row r="25" spans="1:4">
      <c r="A25" s="3" t="s">
        <v>11</v>
      </c>
      <c r="B25" s="4">
        <f>SUM(B9:B24)</f>
        <v>98233.198800006561</v>
      </c>
      <c r="C25" s="4"/>
      <c r="D25" s="3"/>
    </row>
    <row r="27" spans="1:4">
      <c r="A27" s="2" t="s">
        <v>27</v>
      </c>
      <c r="B27" s="2" t="s">
        <v>17</v>
      </c>
      <c r="C27" s="8"/>
    </row>
    <row r="28" spans="1:4">
      <c r="A28" s="7">
        <v>41334</v>
      </c>
      <c r="B28" s="4">
        <v>163.72</v>
      </c>
      <c r="C28" s="9"/>
    </row>
    <row r="29" spans="1:4">
      <c r="A29" s="7">
        <v>41365</v>
      </c>
      <c r="B29" s="4">
        <v>545.74</v>
      </c>
      <c r="C29" s="9"/>
    </row>
    <row r="30" spans="1:4">
      <c r="A30" s="7">
        <v>41395</v>
      </c>
      <c r="B30" s="4">
        <v>545.74</v>
      </c>
      <c r="C30" s="9"/>
    </row>
    <row r="31" spans="1:4">
      <c r="A31" s="7">
        <v>41426</v>
      </c>
      <c r="B31" s="4">
        <v>545.74</v>
      </c>
      <c r="C31" s="9"/>
    </row>
    <row r="32" spans="1:4">
      <c r="A32" s="7">
        <v>41456</v>
      </c>
      <c r="B32" s="4">
        <v>545.74</v>
      </c>
      <c r="C32" s="9"/>
    </row>
    <row r="33" spans="1:3">
      <c r="A33" s="7">
        <v>41487</v>
      </c>
      <c r="B33" s="4">
        <v>545.74</v>
      </c>
      <c r="C33" s="9"/>
    </row>
    <row r="34" spans="1:3">
      <c r="A34" s="7">
        <v>41518</v>
      </c>
      <c r="B34" s="4">
        <v>545.74</v>
      </c>
      <c r="C34" s="9"/>
    </row>
    <row r="35" spans="1:3">
      <c r="A35" s="7">
        <v>41548</v>
      </c>
      <c r="B35" s="4">
        <v>545.74</v>
      </c>
      <c r="C35" s="9"/>
    </row>
    <row r="36" spans="1:3">
      <c r="A36" s="7">
        <v>41579</v>
      </c>
      <c r="B36" s="4">
        <v>545.74</v>
      </c>
      <c r="C36" s="9"/>
    </row>
    <row r="37" spans="1:3">
      <c r="A37" s="7">
        <v>41609</v>
      </c>
      <c r="B37" s="4">
        <v>545.74</v>
      </c>
      <c r="C37" s="9"/>
    </row>
    <row r="38" spans="1:3">
      <c r="A38" s="3" t="s">
        <v>11</v>
      </c>
      <c r="B38" s="4">
        <f>SUM(B28:B37)</f>
        <v>5075.3799999999992</v>
      </c>
      <c r="C38" s="9"/>
    </row>
    <row r="40" spans="1:3">
      <c r="A40" s="2" t="s">
        <v>22</v>
      </c>
      <c r="B40" s="2" t="s">
        <v>17</v>
      </c>
      <c r="C40" s="8"/>
    </row>
    <row r="41" spans="1:3">
      <c r="A41" s="7">
        <v>46023</v>
      </c>
      <c r="B41" s="4">
        <v>545.74</v>
      </c>
      <c r="C41" s="9"/>
    </row>
    <row r="42" spans="1:3">
      <c r="A42" s="7">
        <v>46054</v>
      </c>
      <c r="B42" s="4">
        <v>545.74</v>
      </c>
      <c r="C42" s="9"/>
    </row>
    <row r="43" spans="1:3">
      <c r="A43" s="7">
        <v>41334</v>
      </c>
      <c r="B43" s="3">
        <v>382.02</v>
      </c>
      <c r="C43" s="9"/>
    </row>
    <row r="44" spans="1:3">
      <c r="A44" s="3" t="s">
        <v>11</v>
      </c>
      <c r="B44" s="4">
        <f>SUM(B41:B43)</f>
        <v>1473.5</v>
      </c>
      <c r="C44" s="9"/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="85" zoomScaleNormal="85" workbookViewId="0">
      <selection activeCell="F4" sqref="F4"/>
    </sheetView>
  </sheetViews>
  <sheetFormatPr defaultRowHeight="15"/>
  <cols>
    <col min="1" max="1" width="18.85546875" customWidth="1"/>
    <col min="2" max="2" width="14" bestFit="1" customWidth="1"/>
    <col min="3" max="3" width="12" customWidth="1"/>
    <col min="4" max="4" width="12.140625" customWidth="1"/>
    <col min="5" max="5" width="8.85546875" bestFit="1" customWidth="1"/>
    <col min="6" max="6" width="9" bestFit="1" customWidth="1"/>
    <col min="7" max="7" width="11.42578125" customWidth="1"/>
    <col min="8" max="8" width="13.140625" bestFit="1" customWidth="1"/>
    <col min="9" max="9" width="13.28515625" bestFit="1" customWidth="1"/>
    <col min="10" max="10" width="12.5703125" customWidth="1"/>
    <col min="12" max="12" width="6.5703125" customWidth="1"/>
    <col min="13" max="13" width="9.28515625" customWidth="1"/>
  </cols>
  <sheetData>
    <row r="1" spans="1:13" ht="27">
      <c r="A1" s="22" t="s">
        <v>28</v>
      </c>
      <c r="B1" s="23" t="s">
        <v>29</v>
      </c>
      <c r="C1" s="23" t="s">
        <v>1</v>
      </c>
      <c r="D1" s="23" t="s">
        <v>30</v>
      </c>
      <c r="E1" s="23" t="s">
        <v>31</v>
      </c>
      <c r="F1" s="23" t="s">
        <v>32</v>
      </c>
      <c r="G1" s="23" t="s">
        <v>33</v>
      </c>
      <c r="H1" s="22" t="s">
        <v>34</v>
      </c>
      <c r="I1" s="22" t="s">
        <v>35</v>
      </c>
      <c r="J1" s="24" t="s">
        <v>36</v>
      </c>
      <c r="K1" s="22" t="s">
        <v>37</v>
      </c>
      <c r="L1" s="22" t="s">
        <v>38</v>
      </c>
      <c r="M1" s="22" t="s">
        <v>39</v>
      </c>
    </row>
    <row r="2" spans="1:13">
      <c r="A2" s="25" t="s">
        <v>40</v>
      </c>
      <c r="B2" s="26">
        <v>84900</v>
      </c>
      <c r="C2" s="26">
        <f>B2*0.1</f>
        <v>8490</v>
      </c>
      <c r="D2" s="26">
        <f>B2-C2</f>
        <v>76410</v>
      </c>
      <c r="E2" s="26">
        <f>F2/30</f>
        <v>14.15</v>
      </c>
      <c r="F2" s="26">
        <f>G2/12</f>
        <v>424.5</v>
      </c>
      <c r="G2" s="26">
        <f>D2*M2</f>
        <v>5094</v>
      </c>
      <c r="H2" s="25" t="s">
        <v>43</v>
      </c>
      <c r="I2" s="25" t="s">
        <v>42</v>
      </c>
      <c r="J2" s="27">
        <v>40455</v>
      </c>
      <c r="K2" s="28">
        <v>86338</v>
      </c>
      <c r="L2" s="28">
        <v>15</v>
      </c>
      <c r="M2" s="29">
        <f>100/L2/100</f>
        <v>6.6666666666666666E-2</v>
      </c>
    </row>
    <row r="3" spans="1:13">
      <c r="A3" s="25" t="s">
        <v>41</v>
      </c>
      <c r="B3" s="26">
        <v>102500</v>
      </c>
      <c r="C3" s="26">
        <f>B3*0.1</f>
        <v>10250</v>
      </c>
      <c r="D3" s="26">
        <f t="shared" ref="D3:D5" si="0">B3-C3</f>
        <v>92250</v>
      </c>
      <c r="E3" s="26">
        <f t="shared" ref="E3:E5" si="1">F3/30</f>
        <v>17.083333333333332</v>
      </c>
      <c r="F3" s="26">
        <f t="shared" ref="F3:F5" si="2">G3/12</f>
        <v>512.5</v>
      </c>
      <c r="G3" s="26">
        <f>D3*M3</f>
        <v>6150</v>
      </c>
      <c r="H3" s="25" t="s">
        <v>44</v>
      </c>
      <c r="I3" s="25" t="s">
        <v>20</v>
      </c>
      <c r="J3" s="27">
        <v>40899</v>
      </c>
      <c r="K3" s="25">
        <v>171771</v>
      </c>
      <c r="L3" s="28">
        <v>15</v>
      </c>
      <c r="M3" s="29">
        <f>100/L3/100</f>
        <v>6.6666666666666666E-2</v>
      </c>
    </row>
    <row r="4" spans="1:13">
      <c r="A4" s="25" t="s">
        <v>41</v>
      </c>
      <c r="B4" s="30">
        <v>103486.58</v>
      </c>
      <c r="C4" s="26">
        <f>B4*0.1</f>
        <v>10348.658000000001</v>
      </c>
      <c r="D4" s="26">
        <f t="shared" si="0"/>
        <v>93137.922000000006</v>
      </c>
      <c r="E4" s="26">
        <f t="shared" si="1"/>
        <v>17.247763333333335</v>
      </c>
      <c r="F4" s="26">
        <f t="shared" si="2"/>
        <v>517.43290000000002</v>
      </c>
      <c r="G4" s="26">
        <f t="shared" ref="G4:G5" si="3">D4*M4</f>
        <v>6209.1948000000002</v>
      </c>
      <c r="H4" s="25" t="s">
        <v>26</v>
      </c>
      <c r="I4" s="25" t="s">
        <v>25</v>
      </c>
      <c r="J4" s="31">
        <v>41261</v>
      </c>
      <c r="K4" s="32">
        <v>153398</v>
      </c>
      <c r="L4" s="28">
        <v>15</v>
      </c>
      <c r="M4" s="29">
        <f t="shared" ref="M4:M5" si="4">100/L4/100</f>
        <v>6.6666666666666666E-2</v>
      </c>
    </row>
    <row r="5" spans="1:13">
      <c r="A5" s="25" t="s">
        <v>41</v>
      </c>
      <c r="B5" s="33">
        <v>109147.99</v>
      </c>
      <c r="C5" s="26">
        <f>B5*0.1</f>
        <v>10914.799000000001</v>
      </c>
      <c r="D5" s="26">
        <f t="shared" si="0"/>
        <v>98233.191000000006</v>
      </c>
      <c r="E5" s="26">
        <f t="shared" si="1"/>
        <v>18.191331666666667</v>
      </c>
      <c r="F5" s="26">
        <f t="shared" si="2"/>
        <v>545.73995000000002</v>
      </c>
      <c r="G5" s="26">
        <f t="shared" si="3"/>
        <v>6548.8794000000007</v>
      </c>
      <c r="H5" s="25" t="s">
        <v>45</v>
      </c>
      <c r="I5" s="25" t="s">
        <v>46</v>
      </c>
      <c r="J5" s="34">
        <v>41354</v>
      </c>
      <c r="K5" s="32">
        <v>1094829</v>
      </c>
      <c r="L5" s="28">
        <v>15</v>
      </c>
      <c r="M5" s="29">
        <f t="shared" si="4"/>
        <v>6.6666666666666666E-2</v>
      </c>
    </row>
    <row r="6" spans="1:13">
      <c r="I6" s="1"/>
    </row>
    <row r="8" spans="1:13">
      <c r="I8" s="1"/>
    </row>
    <row r="9" spans="1:13">
      <c r="I9" s="1"/>
    </row>
    <row r="10" spans="1:13">
      <c r="I10" s="1"/>
    </row>
    <row r="11" spans="1:13">
      <c r="I11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44"/>
  <sheetViews>
    <sheetView tabSelected="1" topLeftCell="D2" zoomScale="60" zoomScaleNormal="60" workbookViewId="0">
      <selection activeCell="BW44" sqref="BW44"/>
    </sheetView>
  </sheetViews>
  <sheetFormatPr defaultRowHeight="15"/>
  <cols>
    <col min="2" max="2" width="8" customWidth="1"/>
    <col min="3" max="3" width="11.42578125" customWidth="1"/>
    <col min="4" max="4" width="2.28515625" customWidth="1"/>
    <col min="5" max="5" width="7.5703125" customWidth="1"/>
    <col min="6" max="6" width="6.85546875" bestFit="1" customWidth="1"/>
    <col min="7" max="7" width="11.85546875" customWidth="1"/>
    <col min="8" max="8" width="2.28515625" customWidth="1"/>
    <col min="9" max="9" width="7.28515625" customWidth="1"/>
    <col min="11" max="11" width="11.85546875" customWidth="1"/>
    <col min="12" max="12" width="2.28515625" customWidth="1"/>
    <col min="13" max="13" width="6.5703125" customWidth="1"/>
    <col min="15" max="15" width="12" customWidth="1"/>
    <col min="16" max="16" width="2.42578125" customWidth="1"/>
    <col min="19" max="19" width="11.7109375" customWidth="1"/>
    <col min="20" max="20" width="2.7109375" customWidth="1"/>
    <col min="21" max="21" width="9" customWidth="1"/>
    <col min="23" max="23" width="12" customWidth="1"/>
    <col min="24" max="24" width="3" customWidth="1"/>
    <col min="25" max="25" width="8.140625" customWidth="1"/>
    <col min="27" max="27" width="11.42578125" customWidth="1"/>
    <col min="28" max="28" width="3" customWidth="1"/>
    <col min="31" max="31" width="11.7109375" customWidth="1"/>
    <col min="32" max="32" width="2.7109375" customWidth="1"/>
    <col min="35" max="35" width="11.7109375" customWidth="1"/>
    <col min="36" max="36" width="2.7109375" customWidth="1"/>
    <col min="39" max="39" width="11" customWidth="1"/>
    <col min="40" max="40" width="2.7109375" customWidth="1"/>
    <col min="41" max="41" width="10.5703125" customWidth="1"/>
    <col min="43" max="43" width="11.28515625" customWidth="1"/>
    <col min="44" max="44" width="3.140625" customWidth="1"/>
    <col min="47" max="47" width="11.5703125" customWidth="1"/>
    <col min="48" max="48" width="2.85546875" customWidth="1"/>
    <col min="49" max="49" width="9.5703125" customWidth="1"/>
    <col min="51" max="51" width="11.85546875" customWidth="1"/>
    <col min="52" max="52" width="3.140625" customWidth="1"/>
    <col min="55" max="55" width="11.7109375" customWidth="1"/>
    <col min="56" max="56" width="2.5703125" customWidth="1"/>
    <col min="57" max="58" width="11.5703125" customWidth="1"/>
    <col min="59" max="59" width="12" customWidth="1"/>
    <col min="60" max="60" width="3.140625" customWidth="1"/>
    <col min="63" max="63" width="12.28515625" customWidth="1"/>
    <col min="64" max="64" width="3.140625" customWidth="1"/>
    <col min="65" max="65" width="12" bestFit="1" customWidth="1"/>
    <col min="66" max="66" width="9.5703125" bestFit="1" customWidth="1"/>
    <col min="67" max="67" width="11.42578125" customWidth="1"/>
    <col min="68" max="68" width="2.42578125" customWidth="1"/>
    <col min="71" max="71" width="11.7109375" customWidth="1"/>
    <col min="72" max="72" width="3" customWidth="1"/>
    <col min="75" max="75" width="11.5703125" customWidth="1"/>
  </cols>
  <sheetData>
    <row r="1" spans="1:67">
      <c r="A1" s="48" t="s">
        <v>47</v>
      </c>
      <c r="B1" s="48"/>
      <c r="C1" s="48"/>
      <c r="D1" s="37"/>
      <c r="E1" s="48" t="s">
        <v>48</v>
      </c>
      <c r="F1" s="48"/>
      <c r="G1" s="48"/>
      <c r="H1" s="37"/>
      <c r="I1" s="48" t="s">
        <v>50</v>
      </c>
      <c r="J1" s="48"/>
      <c r="K1" s="48"/>
      <c r="L1" s="37"/>
      <c r="M1" s="48" t="s">
        <v>51</v>
      </c>
      <c r="N1" s="48"/>
      <c r="O1" s="48"/>
      <c r="P1" s="37"/>
      <c r="Q1" s="48" t="s">
        <v>52</v>
      </c>
      <c r="R1" s="48"/>
      <c r="S1" s="48"/>
      <c r="T1" s="37"/>
      <c r="U1" s="48" t="s">
        <v>53</v>
      </c>
      <c r="V1" s="48"/>
      <c r="W1" s="48"/>
      <c r="X1" s="37"/>
      <c r="Y1" s="48" t="s">
        <v>54</v>
      </c>
      <c r="Z1" s="48"/>
      <c r="AA1" s="48"/>
      <c r="AB1" s="37"/>
      <c r="AC1" s="48" t="s">
        <v>55</v>
      </c>
      <c r="AD1" s="48"/>
      <c r="AE1" s="48"/>
      <c r="AF1" s="37"/>
      <c r="AG1" s="48" t="s">
        <v>56</v>
      </c>
      <c r="AH1" s="48"/>
      <c r="AI1" s="48"/>
      <c r="AJ1" s="37"/>
      <c r="AK1" s="48" t="s">
        <v>57</v>
      </c>
      <c r="AL1" s="48"/>
      <c r="AM1" s="48"/>
      <c r="AN1" s="37"/>
      <c r="AO1" s="48" t="s">
        <v>58</v>
      </c>
      <c r="AP1" s="48"/>
      <c r="AQ1" s="48"/>
      <c r="AR1" s="37"/>
      <c r="AS1" s="48" t="s">
        <v>59</v>
      </c>
      <c r="AT1" s="48"/>
      <c r="AU1" s="48"/>
      <c r="AV1" s="37"/>
      <c r="AW1" s="48" t="s">
        <v>60</v>
      </c>
      <c r="AX1" s="48"/>
      <c r="AY1" s="48"/>
      <c r="AZ1" s="37"/>
      <c r="BA1" s="48" t="s">
        <v>61</v>
      </c>
      <c r="BB1" s="48"/>
      <c r="BC1" s="48"/>
      <c r="BD1" s="37"/>
      <c r="BE1" s="48" t="s">
        <v>62</v>
      </c>
      <c r="BF1" s="48"/>
      <c r="BG1" s="48"/>
      <c r="BH1" s="37"/>
      <c r="BI1" s="48" t="s">
        <v>63</v>
      </c>
      <c r="BJ1" s="48"/>
      <c r="BK1" s="48"/>
    </row>
    <row r="2" spans="1:67">
      <c r="A2" s="25">
        <v>1</v>
      </c>
      <c r="B2" s="36">
        <v>40179</v>
      </c>
      <c r="C2" s="26">
        <v>0</v>
      </c>
      <c r="D2" s="37"/>
      <c r="E2" s="25">
        <v>1</v>
      </c>
      <c r="F2" s="36">
        <v>40544</v>
      </c>
      <c r="G2" s="26">
        <v>424.5</v>
      </c>
      <c r="H2" s="37"/>
      <c r="I2" s="25">
        <v>1</v>
      </c>
      <c r="J2" s="36">
        <v>40909</v>
      </c>
      <c r="K2" s="26">
        <v>424.5</v>
      </c>
      <c r="L2" s="37"/>
      <c r="M2" s="25">
        <v>1</v>
      </c>
      <c r="N2" s="36">
        <v>41275</v>
      </c>
      <c r="O2" s="26">
        <v>424.5</v>
      </c>
      <c r="P2" s="37"/>
      <c r="Q2" s="25">
        <v>1</v>
      </c>
      <c r="R2" s="36">
        <v>41640</v>
      </c>
      <c r="S2" s="26">
        <v>424.5</v>
      </c>
      <c r="T2" s="37"/>
      <c r="U2" s="25">
        <v>1</v>
      </c>
      <c r="V2" s="36">
        <v>42005</v>
      </c>
      <c r="W2" s="26">
        <v>424.5</v>
      </c>
      <c r="X2" s="37"/>
      <c r="Y2" s="25">
        <v>1</v>
      </c>
      <c r="Z2" s="36">
        <f>V2+390</f>
        <v>42395</v>
      </c>
      <c r="AA2" s="26">
        <v>424.5</v>
      </c>
      <c r="AB2" s="37"/>
      <c r="AC2" s="25">
        <v>1</v>
      </c>
      <c r="AD2" s="36">
        <f>Z2+360</f>
        <v>42755</v>
      </c>
      <c r="AE2" s="26">
        <v>424.5</v>
      </c>
      <c r="AF2" s="37"/>
      <c r="AG2" s="25">
        <v>1</v>
      </c>
      <c r="AH2" s="36">
        <f>AD2+360</f>
        <v>43115</v>
      </c>
      <c r="AI2" s="26">
        <v>424.5</v>
      </c>
      <c r="AJ2" s="37"/>
      <c r="AK2" s="25">
        <v>1</v>
      </c>
      <c r="AL2" s="36">
        <f>AH2+360</f>
        <v>43475</v>
      </c>
      <c r="AM2" s="26">
        <v>424.5</v>
      </c>
      <c r="AN2" s="37"/>
      <c r="AO2" s="25">
        <v>1</v>
      </c>
      <c r="AP2" s="36">
        <f>AL2+360</f>
        <v>43835</v>
      </c>
      <c r="AQ2" s="26">
        <v>424.5</v>
      </c>
      <c r="AR2" s="37"/>
      <c r="AS2" s="25">
        <v>1</v>
      </c>
      <c r="AT2" s="36">
        <f>AP2+390</f>
        <v>44225</v>
      </c>
      <c r="AU2" s="26">
        <v>424.5</v>
      </c>
      <c r="AV2" s="37"/>
      <c r="AW2" s="25">
        <v>1</v>
      </c>
      <c r="AX2" s="36">
        <f>AT2+360</f>
        <v>44585</v>
      </c>
      <c r="AY2" s="26">
        <v>424.5</v>
      </c>
      <c r="AZ2" s="37"/>
      <c r="BA2" s="25">
        <v>1</v>
      </c>
      <c r="BB2" s="36">
        <f>AX2+360</f>
        <v>44945</v>
      </c>
      <c r="BC2" s="26">
        <v>424.5</v>
      </c>
      <c r="BD2" s="37"/>
      <c r="BE2" s="25">
        <v>1</v>
      </c>
      <c r="BF2" s="36">
        <f>BB2+360</f>
        <v>45305</v>
      </c>
      <c r="BG2" s="26">
        <v>424.5</v>
      </c>
      <c r="BH2" s="37"/>
      <c r="BI2" s="25">
        <v>1</v>
      </c>
      <c r="BJ2" s="36">
        <f>BF2+360</f>
        <v>45665</v>
      </c>
      <c r="BK2" s="26">
        <v>424.5</v>
      </c>
    </row>
    <row r="3" spans="1:67">
      <c r="A3" s="25">
        <v>1</v>
      </c>
      <c r="B3" s="36">
        <v>40210</v>
      </c>
      <c r="C3" s="26">
        <v>0</v>
      </c>
      <c r="D3" s="37"/>
      <c r="E3" s="25">
        <v>1</v>
      </c>
      <c r="F3" s="36">
        <v>40575</v>
      </c>
      <c r="G3" s="26">
        <v>424.5</v>
      </c>
      <c r="H3" s="37"/>
      <c r="I3" s="25">
        <v>1</v>
      </c>
      <c r="J3" s="36">
        <v>40940</v>
      </c>
      <c r="K3" s="26">
        <v>424.5</v>
      </c>
      <c r="L3" s="37"/>
      <c r="M3" s="25">
        <v>1</v>
      </c>
      <c r="N3" s="36">
        <v>41306</v>
      </c>
      <c r="O3" s="26">
        <v>424.5</v>
      </c>
      <c r="P3" s="37"/>
      <c r="Q3" s="25">
        <v>1</v>
      </c>
      <c r="R3" s="36">
        <v>41671</v>
      </c>
      <c r="S3" s="26">
        <v>424.5</v>
      </c>
      <c r="T3" s="37"/>
      <c r="U3" s="25">
        <v>1</v>
      </c>
      <c r="V3" s="36">
        <v>42036</v>
      </c>
      <c r="W3" s="26">
        <v>424.5</v>
      </c>
      <c r="X3" s="37"/>
      <c r="Y3" s="25">
        <v>1</v>
      </c>
      <c r="Z3" s="36">
        <f t="shared" ref="Z3:Z13" si="0">V3+390</f>
        <v>42426</v>
      </c>
      <c r="AA3" s="26">
        <v>424.5</v>
      </c>
      <c r="AB3" s="37"/>
      <c r="AC3" s="25">
        <v>1</v>
      </c>
      <c r="AD3" s="36">
        <f t="shared" ref="AD3:AD13" si="1">Z3+360</f>
        <v>42786</v>
      </c>
      <c r="AE3" s="26">
        <v>424.5</v>
      </c>
      <c r="AF3" s="37"/>
      <c r="AG3" s="25">
        <v>1</v>
      </c>
      <c r="AH3" s="36">
        <f t="shared" ref="AH3:AH13" si="2">AD3+360</f>
        <v>43146</v>
      </c>
      <c r="AI3" s="26">
        <v>424.5</v>
      </c>
      <c r="AJ3" s="37"/>
      <c r="AK3" s="25">
        <v>1</v>
      </c>
      <c r="AL3" s="36">
        <f t="shared" ref="AL3:AL13" si="3">AH3+360</f>
        <v>43506</v>
      </c>
      <c r="AM3" s="26">
        <v>424.5</v>
      </c>
      <c r="AN3" s="37"/>
      <c r="AO3" s="25">
        <v>1</v>
      </c>
      <c r="AP3" s="36">
        <f t="shared" ref="AP3:AP13" si="4">AL3+360</f>
        <v>43866</v>
      </c>
      <c r="AQ3" s="26">
        <v>424.5</v>
      </c>
      <c r="AR3" s="37"/>
      <c r="AS3" s="25">
        <v>1</v>
      </c>
      <c r="AT3" s="36">
        <f t="shared" ref="AT3:AT13" si="5">AP3+390</f>
        <v>44256</v>
      </c>
      <c r="AU3" s="26">
        <v>424.5</v>
      </c>
      <c r="AV3" s="37"/>
      <c r="AW3" s="25">
        <v>1</v>
      </c>
      <c r="AX3" s="36">
        <f t="shared" ref="AX3:AX13" si="6">AT3+360</f>
        <v>44616</v>
      </c>
      <c r="AY3" s="26">
        <v>424.5</v>
      </c>
      <c r="AZ3" s="37"/>
      <c r="BA3" s="25">
        <v>1</v>
      </c>
      <c r="BB3" s="36">
        <f t="shared" ref="BB3:BB13" si="7">AX3+360</f>
        <v>44976</v>
      </c>
      <c r="BC3" s="26">
        <v>424.5</v>
      </c>
      <c r="BD3" s="37"/>
      <c r="BE3" s="25">
        <v>1</v>
      </c>
      <c r="BF3" s="36">
        <f t="shared" ref="BF3:BF13" si="8">BB3+360</f>
        <v>45336</v>
      </c>
      <c r="BG3" s="26">
        <v>424.5</v>
      </c>
      <c r="BH3" s="37"/>
      <c r="BI3" s="25">
        <v>1</v>
      </c>
      <c r="BJ3" s="36">
        <f t="shared" ref="BJ3:BJ13" si="9">BF3+360</f>
        <v>45696</v>
      </c>
      <c r="BK3" s="26">
        <v>424.5</v>
      </c>
    </row>
    <row r="4" spans="1:67">
      <c r="A4" s="25">
        <v>1</v>
      </c>
      <c r="B4" s="36">
        <f>B3+30</f>
        <v>40240</v>
      </c>
      <c r="C4" s="26">
        <v>0</v>
      </c>
      <c r="D4" s="37"/>
      <c r="E4" s="25">
        <v>1</v>
      </c>
      <c r="F4" s="36">
        <f>F3+30</f>
        <v>40605</v>
      </c>
      <c r="G4" s="26">
        <v>424.5</v>
      </c>
      <c r="H4" s="37"/>
      <c r="I4" s="25">
        <v>1</v>
      </c>
      <c r="J4" s="36">
        <f>J3+30</f>
        <v>40970</v>
      </c>
      <c r="K4" s="26">
        <v>424.5</v>
      </c>
      <c r="L4" s="37"/>
      <c r="M4" s="25">
        <v>1</v>
      </c>
      <c r="N4" s="36">
        <f>N3+30</f>
        <v>41336</v>
      </c>
      <c r="O4" s="26">
        <v>424.5</v>
      </c>
      <c r="P4" s="37"/>
      <c r="Q4" s="25">
        <v>1</v>
      </c>
      <c r="R4" s="36">
        <f>R3+30</f>
        <v>41701</v>
      </c>
      <c r="S4" s="26">
        <v>424.5</v>
      </c>
      <c r="T4" s="37"/>
      <c r="U4" s="25">
        <v>1</v>
      </c>
      <c r="V4" s="36">
        <f>V3+30</f>
        <v>42066</v>
      </c>
      <c r="W4" s="26">
        <v>424.5</v>
      </c>
      <c r="X4" s="37"/>
      <c r="Y4" s="25">
        <v>1</v>
      </c>
      <c r="Z4" s="36">
        <f t="shared" si="0"/>
        <v>42456</v>
      </c>
      <c r="AA4" s="26">
        <v>424.5</v>
      </c>
      <c r="AB4" s="37"/>
      <c r="AC4" s="25">
        <v>1</v>
      </c>
      <c r="AD4" s="36">
        <f t="shared" si="1"/>
        <v>42816</v>
      </c>
      <c r="AE4" s="26">
        <v>424.5</v>
      </c>
      <c r="AF4" s="37"/>
      <c r="AG4" s="25">
        <v>1</v>
      </c>
      <c r="AH4" s="36">
        <f t="shared" si="2"/>
        <v>43176</v>
      </c>
      <c r="AI4" s="26">
        <v>424.5</v>
      </c>
      <c r="AJ4" s="37"/>
      <c r="AK4" s="25">
        <v>1</v>
      </c>
      <c r="AL4" s="36">
        <f t="shared" si="3"/>
        <v>43536</v>
      </c>
      <c r="AM4" s="26">
        <v>424.5</v>
      </c>
      <c r="AN4" s="37"/>
      <c r="AO4" s="25">
        <v>1</v>
      </c>
      <c r="AP4" s="36">
        <f t="shared" si="4"/>
        <v>43896</v>
      </c>
      <c r="AQ4" s="26">
        <v>424.5</v>
      </c>
      <c r="AR4" s="37"/>
      <c r="AS4" s="25">
        <v>1</v>
      </c>
      <c r="AT4" s="36">
        <f t="shared" si="5"/>
        <v>44286</v>
      </c>
      <c r="AU4" s="26">
        <v>424.5</v>
      </c>
      <c r="AV4" s="37"/>
      <c r="AW4" s="25">
        <v>1</v>
      </c>
      <c r="AX4" s="36">
        <f t="shared" si="6"/>
        <v>44646</v>
      </c>
      <c r="AY4" s="26">
        <v>424.5</v>
      </c>
      <c r="AZ4" s="37"/>
      <c r="BA4" s="25">
        <v>1</v>
      </c>
      <c r="BB4" s="36">
        <f t="shared" si="7"/>
        <v>45006</v>
      </c>
      <c r="BC4" s="26">
        <v>424.5</v>
      </c>
      <c r="BD4" s="37"/>
      <c r="BE4" s="25">
        <v>1</v>
      </c>
      <c r="BF4" s="36">
        <f t="shared" si="8"/>
        <v>45366</v>
      </c>
      <c r="BG4" s="26">
        <v>424.5</v>
      </c>
      <c r="BH4" s="37"/>
      <c r="BI4" s="25">
        <v>1</v>
      </c>
      <c r="BJ4" s="36">
        <f t="shared" si="9"/>
        <v>45726</v>
      </c>
      <c r="BK4" s="26">
        <v>424.5</v>
      </c>
    </row>
    <row r="5" spans="1:67">
      <c r="A5" s="25">
        <v>1</v>
      </c>
      <c r="B5" s="36">
        <f>B4+30</f>
        <v>40270</v>
      </c>
      <c r="C5" s="26">
        <v>0</v>
      </c>
      <c r="D5" s="37"/>
      <c r="E5" s="25">
        <v>1</v>
      </c>
      <c r="F5" s="36">
        <f>F4+30</f>
        <v>40635</v>
      </c>
      <c r="G5" s="26">
        <v>424.5</v>
      </c>
      <c r="H5" s="37"/>
      <c r="I5" s="25">
        <v>1</v>
      </c>
      <c r="J5" s="36">
        <f>J4+30</f>
        <v>41000</v>
      </c>
      <c r="K5" s="26">
        <v>424.5</v>
      </c>
      <c r="L5" s="37"/>
      <c r="M5" s="25">
        <v>1</v>
      </c>
      <c r="N5" s="36">
        <f>N4+30</f>
        <v>41366</v>
      </c>
      <c r="O5" s="26">
        <v>424.5</v>
      </c>
      <c r="P5" s="37"/>
      <c r="Q5" s="25">
        <v>1</v>
      </c>
      <c r="R5" s="36">
        <f>R4+30</f>
        <v>41731</v>
      </c>
      <c r="S5" s="26">
        <v>424.5</v>
      </c>
      <c r="T5" s="37"/>
      <c r="U5" s="25">
        <v>1</v>
      </c>
      <c r="V5" s="36">
        <f>V4+30</f>
        <v>42096</v>
      </c>
      <c r="W5" s="26">
        <v>424.5</v>
      </c>
      <c r="X5" s="37"/>
      <c r="Y5" s="25">
        <v>1</v>
      </c>
      <c r="Z5" s="36">
        <f t="shared" si="0"/>
        <v>42486</v>
      </c>
      <c r="AA5" s="26">
        <v>424.5</v>
      </c>
      <c r="AB5" s="37"/>
      <c r="AC5" s="25">
        <v>1</v>
      </c>
      <c r="AD5" s="36">
        <f t="shared" si="1"/>
        <v>42846</v>
      </c>
      <c r="AE5" s="26">
        <v>424.5</v>
      </c>
      <c r="AF5" s="37"/>
      <c r="AG5" s="25">
        <v>1</v>
      </c>
      <c r="AH5" s="36">
        <f t="shared" si="2"/>
        <v>43206</v>
      </c>
      <c r="AI5" s="26">
        <v>424.5</v>
      </c>
      <c r="AJ5" s="37"/>
      <c r="AK5" s="25">
        <v>1</v>
      </c>
      <c r="AL5" s="36">
        <f t="shared" si="3"/>
        <v>43566</v>
      </c>
      <c r="AM5" s="26">
        <v>424.5</v>
      </c>
      <c r="AN5" s="37"/>
      <c r="AO5" s="25">
        <v>1</v>
      </c>
      <c r="AP5" s="36">
        <f t="shared" si="4"/>
        <v>43926</v>
      </c>
      <c r="AQ5" s="26">
        <v>424.5</v>
      </c>
      <c r="AR5" s="37"/>
      <c r="AS5" s="25">
        <v>1</v>
      </c>
      <c r="AT5" s="36">
        <f t="shared" si="5"/>
        <v>44316</v>
      </c>
      <c r="AU5" s="26">
        <v>424.5</v>
      </c>
      <c r="AV5" s="37"/>
      <c r="AW5" s="25">
        <v>1</v>
      </c>
      <c r="AX5" s="36">
        <f t="shared" si="6"/>
        <v>44676</v>
      </c>
      <c r="AY5" s="26">
        <v>424.5</v>
      </c>
      <c r="AZ5" s="37"/>
      <c r="BA5" s="25">
        <v>1</v>
      </c>
      <c r="BB5" s="36">
        <f t="shared" si="7"/>
        <v>45036</v>
      </c>
      <c r="BC5" s="26">
        <v>424.5</v>
      </c>
      <c r="BD5" s="37"/>
      <c r="BE5" s="25">
        <v>1</v>
      </c>
      <c r="BF5" s="36">
        <f t="shared" si="8"/>
        <v>45396</v>
      </c>
      <c r="BG5" s="26">
        <v>424.5</v>
      </c>
      <c r="BH5" s="37"/>
      <c r="BI5" s="25">
        <v>1</v>
      </c>
      <c r="BJ5" s="36">
        <f t="shared" si="9"/>
        <v>45756</v>
      </c>
      <c r="BK5" s="26">
        <v>424.5</v>
      </c>
    </row>
    <row r="6" spans="1:67">
      <c r="A6" s="25">
        <v>1</v>
      </c>
      <c r="B6" s="36">
        <f t="shared" ref="B6:B8" si="10">B5+30</f>
        <v>40300</v>
      </c>
      <c r="C6" s="26">
        <v>0</v>
      </c>
      <c r="D6" s="37"/>
      <c r="E6" s="25">
        <v>1</v>
      </c>
      <c r="F6" s="36">
        <f t="shared" ref="F6:F7" si="11">F5+30</f>
        <v>40665</v>
      </c>
      <c r="G6" s="26">
        <v>424.5</v>
      </c>
      <c r="H6" s="37"/>
      <c r="I6" s="25">
        <v>1</v>
      </c>
      <c r="J6" s="36">
        <f t="shared" ref="J6:J8" si="12">J5+30</f>
        <v>41030</v>
      </c>
      <c r="K6" s="26">
        <v>424.5</v>
      </c>
      <c r="L6" s="37"/>
      <c r="M6" s="25">
        <v>1</v>
      </c>
      <c r="N6" s="36">
        <f t="shared" ref="N6:N8" si="13">N5+30</f>
        <v>41396</v>
      </c>
      <c r="O6" s="26">
        <v>424.5</v>
      </c>
      <c r="P6" s="37"/>
      <c r="Q6" s="25">
        <v>1</v>
      </c>
      <c r="R6" s="36">
        <f t="shared" ref="R6:R8" si="14">R5+30</f>
        <v>41761</v>
      </c>
      <c r="S6" s="26">
        <v>424.5</v>
      </c>
      <c r="T6" s="37"/>
      <c r="U6" s="25">
        <v>1</v>
      </c>
      <c r="V6" s="36">
        <f t="shared" ref="V6:V8" si="15">V5+30</f>
        <v>42126</v>
      </c>
      <c r="W6" s="26">
        <v>424.5</v>
      </c>
      <c r="X6" s="37"/>
      <c r="Y6" s="25">
        <v>1</v>
      </c>
      <c r="Z6" s="36">
        <f t="shared" si="0"/>
        <v>42516</v>
      </c>
      <c r="AA6" s="26">
        <v>424.5</v>
      </c>
      <c r="AB6" s="37"/>
      <c r="AC6" s="25">
        <v>1</v>
      </c>
      <c r="AD6" s="36">
        <f t="shared" si="1"/>
        <v>42876</v>
      </c>
      <c r="AE6" s="26">
        <v>424.5</v>
      </c>
      <c r="AF6" s="37"/>
      <c r="AG6" s="25">
        <v>1</v>
      </c>
      <c r="AH6" s="36">
        <f t="shared" si="2"/>
        <v>43236</v>
      </c>
      <c r="AI6" s="26">
        <v>424.5</v>
      </c>
      <c r="AJ6" s="37"/>
      <c r="AK6" s="25">
        <v>1</v>
      </c>
      <c r="AL6" s="36">
        <f t="shared" si="3"/>
        <v>43596</v>
      </c>
      <c r="AM6" s="26">
        <v>424.5</v>
      </c>
      <c r="AN6" s="37"/>
      <c r="AO6" s="25">
        <v>1</v>
      </c>
      <c r="AP6" s="36">
        <f t="shared" si="4"/>
        <v>43956</v>
      </c>
      <c r="AQ6" s="26">
        <v>424.5</v>
      </c>
      <c r="AR6" s="37"/>
      <c r="AS6" s="25">
        <v>1</v>
      </c>
      <c r="AT6" s="36">
        <f t="shared" si="5"/>
        <v>44346</v>
      </c>
      <c r="AU6" s="26">
        <v>424.5</v>
      </c>
      <c r="AV6" s="37"/>
      <c r="AW6" s="25">
        <v>1</v>
      </c>
      <c r="AX6" s="36">
        <f t="shared" si="6"/>
        <v>44706</v>
      </c>
      <c r="AY6" s="26">
        <v>424.5</v>
      </c>
      <c r="AZ6" s="37"/>
      <c r="BA6" s="25">
        <v>1</v>
      </c>
      <c r="BB6" s="36">
        <f t="shared" si="7"/>
        <v>45066</v>
      </c>
      <c r="BC6" s="26">
        <v>424.5</v>
      </c>
      <c r="BD6" s="37"/>
      <c r="BE6" s="25">
        <v>1</v>
      </c>
      <c r="BF6" s="36">
        <f t="shared" si="8"/>
        <v>45426</v>
      </c>
      <c r="BG6" s="26">
        <v>424.5</v>
      </c>
      <c r="BH6" s="37"/>
      <c r="BI6" s="25">
        <v>1</v>
      </c>
      <c r="BJ6" s="36">
        <f t="shared" si="9"/>
        <v>45786</v>
      </c>
      <c r="BK6" s="26">
        <v>424.5</v>
      </c>
    </row>
    <row r="7" spans="1:67">
      <c r="A7" s="25">
        <v>1</v>
      </c>
      <c r="B7" s="36">
        <f t="shared" si="10"/>
        <v>40330</v>
      </c>
      <c r="C7" s="26">
        <v>0</v>
      </c>
      <c r="D7" s="37"/>
      <c r="E7" s="25">
        <v>1</v>
      </c>
      <c r="F7" s="36">
        <f t="shared" si="11"/>
        <v>40695</v>
      </c>
      <c r="G7" s="26">
        <v>424.5</v>
      </c>
      <c r="H7" s="37"/>
      <c r="I7" s="25">
        <v>1</v>
      </c>
      <c r="J7" s="36">
        <v>41061</v>
      </c>
      <c r="K7" s="26">
        <v>424.5</v>
      </c>
      <c r="L7" s="37"/>
      <c r="M7" s="25">
        <v>1</v>
      </c>
      <c r="N7" s="36">
        <f t="shared" si="13"/>
        <v>41426</v>
      </c>
      <c r="O7" s="26">
        <v>424.5</v>
      </c>
      <c r="P7" s="37"/>
      <c r="Q7" s="25">
        <v>1</v>
      </c>
      <c r="R7" s="36">
        <f t="shared" si="14"/>
        <v>41791</v>
      </c>
      <c r="S7" s="26">
        <v>424.5</v>
      </c>
      <c r="T7" s="37"/>
      <c r="U7" s="25">
        <v>1</v>
      </c>
      <c r="V7" s="36">
        <f t="shared" si="15"/>
        <v>42156</v>
      </c>
      <c r="W7" s="26">
        <v>424.5</v>
      </c>
      <c r="X7" s="37"/>
      <c r="Y7" s="25">
        <v>1</v>
      </c>
      <c r="Z7" s="36">
        <f t="shared" si="0"/>
        <v>42546</v>
      </c>
      <c r="AA7" s="26">
        <v>424.5</v>
      </c>
      <c r="AB7" s="37"/>
      <c r="AC7" s="25">
        <v>1</v>
      </c>
      <c r="AD7" s="36">
        <f t="shared" si="1"/>
        <v>42906</v>
      </c>
      <c r="AE7" s="26">
        <v>424.5</v>
      </c>
      <c r="AF7" s="37"/>
      <c r="AG7" s="25">
        <v>1</v>
      </c>
      <c r="AH7" s="36">
        <f t="shared" si="2"/>
        <v>43266</v>
      </c>
      <c r="AI7" s="26">
        <v>424.5</v>
      </c>
      <c r="AJ7" s="37"/>
      <c r="AK7" s="25">
        <v>1</v>
      </c>
      <c r="AL7" s="36">
        <f t="shared" si="3"/>
        <v>43626</v>
      </c>
      <c r="AM7" s="26">
        <v>424.5</v>
      </c>
      <c r="AN7" s="37"/>
      <c r="AO7" s="25">
        <v>1</v>
      </c>
      <c r="AP7" s="36">
        <f t="shared" si="4"/>
        <v>43986</v>
      </c>
      <c r="AQ7" s="26">
        <v>424.5</v>
      </c>
      <c r="AR7" s="37"/>
      <c r="AS7" s="25">
        <v>1</v>
      </c>
      <c r="AT7" s="36">
        <f t="shared" si="5"/>
        <v>44376</v>
      </c>
      <c r="AU7" s="26">
        <v>424.5</v>
      </c>
      <c r="AV7" s="37"/>
      <c r="AW7" s="25">
        <v>1</v>
      </c>
      <c r="AX7" s="36">
        <f t="shared" si="6"/>
        <v>44736</v>
      </c>
      <c r="AY7" s="26">
        <v>424.5</v>
      </c>
      <c r="AZ7" s="37"/>
      <c r="BA7" s="25">
        <v>1</v>
      </c>
      <c r="BB7" s="36">
        <f t="shared" si="7"/>
        <v>45096</v>
      </c>
      <c r="BC7" s="26">
        <v>424.5</v>
      </c>
      <c r="BD7" s="37"/>
      <c r="BE7" s="25">
        <v>1</v>
      </c>
      <c r="BF7" s="36">
        <f t="shared" si="8"/>
        <v>45456</v>
      </c>
      <c r="BG7" s="26">
        <v>424.5</v>
      </c>
      <c r="BH7" s="37"/>
      <c r="BI7" s="25">
        <v>1</v>
      </c>
      <c r="BJ7" s="36">
        <f t="shared" si="9"/>
        <v>45816</v>
      </c>
      <c r="BK7" s="26">
        <v>424.5</v>
      </c>
    </row>
    <row r="8" spans="1:67">
      <c r="A8" s="25">
        <v>1</v>
      </c>
      <c r="B8" s="36">
        <f t="shared" si="10"/>
        <v>40360</v>
      </c>
      <c r="C8" s="26">
        <v>0</v>
      </c>
      <c r="D8" s="37"/>
      <c r="E8" s="25">
        <v>1</v>
      </c>
      <c r="F8" s="36">
        <v>40725</v>
      </c>
      <c r="G8" s="26">
        <v>424.5</v>
      </c>
      <c r="H8" s="37"/>
      <c r="I8" s="25">
        <v>1</v>
      </c>
      <c r="J8" s="36">
        <f t="shared" si="12"/>
        <v>41091</v>
      </c>
      <c r="K8" s="26">
        <v>424.5</v>
      </c>
      <c r="L8" s="37"/>
      <c r="M8" s="25">
        <v>1</v>
      </c>
      <c r="N8" s="36">
        <f t="shared" si="13"/>
        <v>41456</v>
      </c>
      <c r="O8" s="26">
        <v>424.5</v>
      </c>
      <c r="P8" s="37"/>
      <c r="Q8" s="25">
        <v>1</v>
      </c>
      <c r="R8" s="36">
        <f t="shared" si="14"/>
        <v>41821</v>
      </c>
      <c r="S8" s="26">
        <v>424.5</v>
      </c>
      <c r="T8" s="37"/>
      <c r="U8" s="25">
        <v>1</v>
      </c>
      <c r="V8" s="36">
        <f t="shared" si="15"/>
        <v>42186</v>
      </c>
      <c r="W8" s="26">
        <v>424.5</v>
      </c>
      <c r="X8" s="37"/>
      <c r="Y8" s="25">
        <v>1</v>
      </c>
      <c r="Z8" s="36">
        <f t="shared" si="0"/>
        <v>42576</v>
      </c>
      <c r="AA8" s="26">
        <v>424.5</v>
      </c>
      <c r="AB8" s="37"/>
      <c r="AC8" s="25">
        <v>1</v>
      </c>
      <c r="AD8" s="36">
        <f t="shared" si="1"/>
        <v>42936</v>
      </c>
      <c r="AE8" s="26">
        <v>424.5</v>
      </c>
      <c r="AF8" s="37"/>
      <c r="AG8" s="25">
        <v>1</v>
      </c>
      <c r="AH8" s="36">
        <f t="shared" si="2"/>
        <v>43296</v>
      </c>
      <c r="AI8" s="26">
        <v>424.5</v>
      </c>
      <c r="AJ8" s="37"/>
      <c r="AK8" s="25">
        <v>1</v>
      </c>
      <c r="AL8" s="36">
        <f t="shared" si="3"/>
        <v>43656</v>
      </c>
      <c r="AM8" s="26">
        <v>424.5</v>
      </c>
      <c r="AN8" s="37"/>
      <c r="AO8" s="25">
        <v>1</v>
      </c>
      <c r="AP8" s="36">
        <f t="shared" si="4"/>
        <v>44016</v>
      </c>
      <c r="AQ8" s="26">
        <v>424.5</v>
      </c>
      <c r="AR8" s="37"/>
      <c r="AS8" s="25">
        <v>1</v>
      </c>
      <c r="AT8" s="36">
        <f t="shared" si="5"/>
        <v>44406</v>
      </c>
      <c r="AU8" s="26">
        <v>424.5</v>
      </c>
      <c r="AV8" s="37"/>
      <c r="AW8" s="25">
        <v>1</v>
      </c>
      <c r="AX8" s="36">
        <f t="shared" si="6"/>
        <v>44766</v>
      </c>
      <c r="AY8" s="26">
        <v>424.5</v>
      </c>
      <c r="AZ8" s="37"/>
      <c r="BA8" s="25">
        <v>1</v>
      </c>
      <c r="BB8" s="36">
        <f t="shared" si="7"/>
        <v>45126</v>
      </c>
      <c r="BC8" s="26">
        <v>424.5</v>
      </c>
      <c r="BD8" s="37"/>
      <c r="BE8" s="25">
        <v>1</v>
      </c>
      <c r="BF8" s="36">
        <f t="shared" si="8"/>
        <v>45486</v>
      </c>
      <c r="BG8" s="26">
        <v>424.5</v>
      </c>
      <c r="BH8" s="37"/>
      <c r="BI8" s="25">
        <v>1</v>
      </c>
      <c r="BJ8" s="36">
        <f t="shared" si="9"/>
        <v>45846</v>
      </c>
      <c r="BK8" s="26">
        <v>424.5</v>
      </c>
    </row>
    <row r="9" spans="1:67">
      <c r="A9" s="25">
        <v>1</v>
      </c>
      <c r="B9" s="36">
        <v>40391</v>
      </c>
      <c r="C9" s="26">
        <v>0</v>
      </c>
      <c r="D9" s="37"/>
      <c r="E9" s="25">
        <v>1</v>
      </c>
      <c r="F9" s="36">
        <v>40756</v>
      </c>
      <c r="G9" s="26">
        <v>424.5</v>
      </c>
      <c r="H9" s="37"/>
      <c r="I9" s="25">
        <v>1</v>
      </c>
      <c r="J9" s="36">
        <v>41122</v>
      </c>
      <c r="K9" s="26">
        <v>424.5</v>
      </c>
      <c r="L9" s="37"/>
      <c r="M9" s="25">
        <v>1</v>
      </c>
      <c r="N9" s="36">
        <v>41487</v>
      </c>
      <c r="O9" s="26">
        <v>424.5</v>
      </c>
      <c r="P9" s="37"/>
      <c r="Q9" s="25">
        <v>1</v>
      </c>
      <c r="R9" s="36">
        <v>41852</v>
      </c>
      <c r="S9" s="26">
        <v>424.5</v>
      </c>
      <c r="T9" s="37"/>
      <c r="U9" s="25">
        <v>1</v>
      </c>
      <c r="V9" s="36">
        <v>42217</v>
      </c>
      <c r="W9" s="26">
        <v>424.5</v>
      </c>
      <c r="X9" s="37"/>
      <c r="Y9" s="25">
        <v>1</v>
      </c>
      <c r="Z9" s="36">
        <f t="shared" si="0"/>
        <v>42607</v>
      </c>
      <c r="AA9" s="26">
        <v>424.5</v>
      </c>
      <c r="AB9" s="37"/>
      <c r="AC9" s="25">
        <v>1</v>
      </c>
      <c r="AD9" s="36">
        <f t="shared" si="1"/>
        <v>42967</v>
      </c>
      <c r="AE9" s="26">
        <v>424.5</v>
      </c>
      <c r="AF9" s="37"/>
      <c r="AG9" s="25">
        <v>1</v>
      </c>
      <c r="AH9" s="36">
        <f t="shared" si="2"/>
        <v>43327</v>
      </c>
      <c r="AI9" s="26">
        <v>424.5</v>
      </c>
      <c r="AJ9" s="37"/>
      <c r="AK9" s="25">
        <v>1</v>
      </c>
      <c r="AL9" s="36">
        <f t="shared" si="3"/>
        <v>43687</v>
      </c>
      <c r="AM9" s="26">
        <v>424.5</v>
      </c>
      <c r="AN9" s="37"/>
      <c r="AO9" s="25">
        <v>1</v>
      </c>
      <c r="AP9" s="36">
        <f t="shared" si="4"/>
        <v>44047</v>
      </c>
      <c r="AQ9" s="26">
        <v>424.5</v>
      </c>
      <c r="AR9" s="37"/>
      <c r="AS9" s="25">
        <v>1</v>
      </c>
      <c r="AT9" s="36">
        <f t="shared" si="5"/>
        <v>44437</v>
      </c>
      <c r="AU9" s="26">
        <v>424.5</v>
      </c>
      <c r="AV9" s="37"/>
      <c r="AW9" s="25">
        <v>1</v>
      </c>
      <c r="AX9" s="36">
        <f t="shared" si="6"/>
        <v>44797</v>
      </c>
      <c r="AY9" s="26">
        <v>424.5</v>
      </c>
      <c r="AZ9" s="37"/>
      <c r="BA9" s="25">
        <v>1</v>
      </c>
      <c r="BB9" s="36">
        <f t="shared" si="7"/>
        <v>45157</v>
      </c>
      <c r="BC9" s="26">
        <v>424.5</v>
      </c>
      <c r="BD9" s="37"/>
      <c r="BE9" s="25">
        <v>1</v>
      </c>
      <c r="BF9" s="36">
        <f t="shared" si="8"/>
        <v>45517</v>
      </c>
      <c r="BG9" s="26">
        <v>424.5</v>
      </c>
      <c r="BH9" s="37"/>
      <c r="BI9" s="25">
        <v>1</v>
      </c>
      <c r="BJ9" s="36">
        <f t="shared" si="9"/>
        <v>45877</v>
      </c>
      <c r="BK9" s="26">
        <v>424.5</v>
      </c>
    </row>
    <row r="10" spans="1:67">
      <c r="A10" s="25">
        <v>1</v>
      </c>
      <c r="B10" s="36">
        <v>40422</v>
      </c>
      <c r="C10" s="26">
        <v>0</v>
      </c>
      <c r="D10" s="37"/>
      <c r="E10" s="25">
        <v>1</v>
      </c>
      <c r="F10" s="36">
        <v>40787</v>
      </c>
      <c r="G10" s="26">
        <v>424.5</v>
      </c>
      <c r="H10" s="37"/>
      <c r="I10" s="25">
        <v>1</v>
      </c>
      <c r="J10" s="36">
        <v>41153</v>
      </c>
      <c r="K10" s="26">
        <v>424.5</v>
      </c>
      <c r="L10" s="37"/>
      <c r="M10" s="25">
        <v>1</v>
      </c>
      <c r="N10" s="36">
        <v>41518</v>
      </c>
      <c r="O10" s="26">
        <v>424.5</v>
      </c>
      <c r="P10" s="37"/>
      <c r="Q10" s="25">
        <v>1</v>
      </c>
      <c r="R10" s="36">
        <v>41883</v>
      </c>
      <c r="S10" s="26">
        <v>424.5</v>
      </c>
      <c r="T10" s="37"/>
      <c r="U10" s="25">
        <v>1</v>
      </c>
      <c r="V10" s="36">
        <v>42248</v>
      </c>
      <c r="W10" s="26">
        <v>424.5</v>
      </c>
      <c r="X10" s="37"/>
      <c r="Y10" s="25">
        <v>1</v>
      </c>
      <c r="Z10" s="36">
        <f t="shared" si="0"/>
        <v>42638</v>
      </c>
      <c r="AA10" s="26">
        <v>424.5</v>
      </c>
      <c r="AB10" s="37"/>
      <c r="AC10" s="25">
        <v>1</v>
      </c>
      <c r="AD10" s="36">
        <f t="shared" si="1"/>
        <v>42998</v>
      </c>
      <c r="AE10" s="26">
        <v>424.5</v>
      </c>
      <c r="AF10" s="37"/>
      <c r="AG10" s="25">
        <v>1</v>
      </c>
      <c r="AH10" s="36">
        <f t="shared" si="2"/>
        <v>43358</v>
      </c>
      <c r="AI10" s="26">
        <v>424.5</v>
      </c>
      <c r="AJ10" s="37"/>
      <c r="AK10" s="25">
        <v>1</v>
      </c>
      <c r="AL10" s="36">
        <f t="shared" si="3"/>
        <v>43718</v>
      </c>
      <c r="AM10" s="26">
        <v>424.5</v>
      </c>
      <c r="AN10" s="37"/>
      <c r="AO10" s="25">
        <v>1</v>
      </c>
      <c r="AP10" s="36">
        <f t="shared" si="4"/>
        <v>44078</v>
      </c>
      <c r="AQ10" s="26">
        <v>424.5</v>
      </c>
      <c r="AR10" s="37"/>
      <c r="AS10" s="25">
        <v>1</v>
      </c>
      <c r="AT10" s="36">
        <f t="shared" si="5"/>
        <v>44468</v>
      </c>
      <c r="AU10" s="26">
        <v>424.5</v>
      </c>
      <c r="AV10" s="37"/>
      <c r="AW10" s="25">
        <v>1</v>
      </c>
      <c r="AX10" s="36">
        <f t="shared" si="6"/>
        <v>44828</v>
      </c>
      <c r="AY10" s="26">
        <v>424.5</v>
      </c>
      <c r="AZ10" s="37"/>
      <c r="BA10" s="25">
        <v>1</v>
      </c>
      <c r="BB10" s="36">
        <f t="shared" si="7"/>
        <v>45188</v>
      </c>
      <c r="BC10" s="26">
        <v>424.5</v>
      </c>
      <c r="BD10" s="37"/>
      <c r="BE10" s="25">
        <v>1</v>
      </c>
      <c r="BF10" s="36">
        <f t="shared" si="8"/>
        <v>45548</v>
      </c>
      <c r="BG10" s="26">
        <v>424.5</v>
      </c>
      <c r="BH10" s="37"/>
      <c r="BI10" s="25">
        <v>1</v>
      </c>
      <c r="BJ10" s="36">
        <f t="shared" si="9"/>
        <v>45908</v>
      </c>
      <c r="BK10" s="26">
        <v>424.5</v>
      </c>
    </row>
    <row r="11" spans="1:67">
      <c r="A11" s="25">
        <v>1</v>
      </c>
      <c r="B11" s="36">
        <f>B10+30</f>
        <v>40452</v>
      </c>
      <c r="C11" s="26">
        <f>26*'142125200'!E2</f>
        <v>367.90000000000003</v>
      </c>
      <c r="D11" s="37"/>
      <c r="E11" s="25">
        <v>1</v>
      </c>
      <c r="F11" s="36">
        <f>F10+30</f>
        <v>40817</v>
      </c>
      <c r="G11" s="26">
        <v>424.5</v>
      </c>
      <c r="H11" s="37"/>
      <c r="I11" s="25">
        <v>1</v>
      </c>
      <c r="J11" s="36">
        <v>41183</v>
      </c>
      <c r="K11" s="26">
        <v>424.5</v>
      </c>
      <c r="L11" s="37"/>
      <c r="M11" s="25">
        <v>1</v>
      </c>
      <c r="N11" s="36">
        <f>N10+30</f>
        <v>41548</v>
      </c>
      <c r="O11" s="26">
        <v>424.5</v>
      </c>
      <c r="P11" s="37"/>
      <c r="Q11" s="25">
        <v>1</v>
      </c>
      <c r="R11" s="36">
        <f>R10+30</f>
        <v>41913</v>
      </c>
      <c r="S11" s="26">
        <v>424.5</v>
      </c>
      <c r="T11" s="37"/>
      <c r="U11" s="25">
        <v>1</v>
      </c>
      <c r="V11" s="36">
        <f>V10+30</f>
        <v>42278</v>
      </c>
      <c r="W11" s="26">
        <v>424.5</v>
      </c>
      <c r="X11" s="37"/>
      <c r="Y11" s="25">
        <v>1</v>
      </c>
      <c r="Z11" s="36">
        <f t="shared" si="0"/>
        <v>42668</v>
      </c>
      <c r="AA11" s="26">
        <v>424.5</v>
      </c>
      <c r="AB11" s="37"/>
      <c r="AC11" s="25">
        <v>1</v>
      </c>
      <c r="AD11" s="36">
        <f t="shared" si="1"/>
        <v>43028</v>
      </c>
      <c r="AE11" s="26">
        <v>424.5</v>
      </c>
      <c r="AF11" s="37"/>
      <c r="AG11" s="25">
        <v>1</v>
      </c>
      <c r="AH11" s="36">
        <f t="shared" si="2"/>
        <v>43388</v>
      </c>
      <c r="AI11" s="26">
        <v>424.5</v>
      </c>
      <c r="AJ11" s="37"/>
      <c r="AK11" s="25">
        <v>1</v>
      </c>
      <c r="AL11" s="36">
        <f t="shared" si="3"/>
        <v>43748</v>
      </c>
      <c r="AM11" s="26">
        <v>424.5</v>
      </c>
      <c r="AN11" s="37"/>
      <c r="AO11" s="25">
        <v>1</v>
      </c>
      <c r="AP11" s="36">
        <f t="shared" si="4"/>
        <v>44108</v>
      </c>
      <c r="AQ11" s="26">
        <v>424.5</v>
      </c>
      <c r="AR11" s="37"/>
      <c r="AS11" s="25">
        <v>1</v>
      </c>
      <c r="AT11" s="36">
        <f t="shared" si="5"/>
        <v>44498</v>
      </c>
      <c r="AU11" s="26">
        <v>424.5</v>
      </c>
      <c r="AV11" s="37"/>
      <c r="AW11" s="25">
        <v>1</v>
      </c>
      <c r="AX11" s="36">
        <f t="shared" si="6"/>
        <v>44858</v>
      </c>
      <c r="AY11" s="26">
        <v>424.5</v>
      </c>
      <c r="AZ11" s="37"/>
      <c r="BA11" s="25">
        <v>1</v>
      </c>
      <c r="BB11" s="36">
        <f t="shared" si="7"/>
        <v>45218</v>
      </c>
      <c r="BC11" s="26">
        <v>424.5</v>
      </c>
      <c r="BD11" s="37"/>
      <c r="BE11" s="25">
        <v>1</v>
      </c>
      <c r="BF11" s="36">
        <f t="shared" si="8"/>
        <v>45578</v>
      </c>
      <c r="BG11" s="26">
        <v>424.5</v>
      </c>
      <c r="BH11" s="37"/>
      <c r="BI11" s="25">
        <v>1</v>
      </c>
      <c r="BJ11" s="36">
        <f t="shared" si="9"/>
        <v>45938</v>
      </c>
      <c r="BK11" s="26">
        <f>4*'142125200'!E2</f>
        <v>56.6</v>
      </c>
    </row>
    <row r="12" spans="1:67">
      <c r="A12" s="25">
        <v>1</v>
      </c>
      <c r="B12" s="36">
        <v>40483</v>
      </c>
      <c r="C12" s="26">
        <f>'142125200'!F2</f>
        <v>424.5</v>
      </c>
      <c r="D12" s="37"/>
      <c r="E12" s="25">
        <v>1</v>
      </c>
      <c r="F12" s="36">
        <v>40848</v>
      </c>
      <c r="G12" s="26">
        <v>424.5</v>
      </c>
      <c r="H12" s="37"/>
      <c r="I12" s="25">
        <v>1</v>
      </c>
      <c r="J12" s="36">
        <v>41214</v>
      </c>
      <c r="K12" s="26">
        <v>424.5</v>
      </c>
      <c r="L12" s="37"/>
      <c r="M12" s="25">
        <v>1</v>
      </c>
      <c r="N12" s="36">
        <v>41579</v>
      </c>
      <c r="O12" s="26">
        <v>424.5</v>
      </c>
      <c r="P12" s="37"/>
      <c r="Q12" s="25">
        <v>1</v>
      </c>
      <c r="R12" s="36">
        <v>41944</v>
      </c>
      <c r="S12" s="26">
        <v>424.5</v>
      </c>
      <c r="T12" s="37"/>
      <c r="U12" s="25">
        <v>1</v>
      </c>
      <c r="V12" s="36">
        <v>42309</v>
      </c>
      <c r="W12" s="26">
        <v>424.5</v>
      </c>
      <c r="X12" s="37"/>
      <c r="Y12" s="25">
        <v>1</v>
      </c>
      <c r="Z12" s="36">
        <f t="shared" si="0"/>
        <v>42699</v>
      </c>
      <c r="AA12" s="26">
        <v>424.5</v>
      </c>
      <c r="AB12" s="37"/>
      <c r="AC12" s="25">
        <v>1</v>
      </c>
      <c r="AD12" s="36">
        <f t="shared" si="1"/>
        <v>43059</v>
      </c>
      <c r="AE12" s="26">
        <v>424.5</v>
      </c>
      <c r="AF12" s="37"/>
      <c r="AG12" s="25">
        <v>1</v>
      </c>
      <c r="AH12" s="36">
        <f t="shared" si="2"/>
        <v>43419</v>
      </c>
      <c r="AI12" s="26">
        <v>424.5</v>
      </c>
      <c r="AJ12" s="37"/>
      <c r="AK12" s="25">
        <v>1</v>
      </c>
      <c r="AL12" s="36">
        <f t="shared" si="3"/>
        <v>43779</v>
      </c>
      <c r="AM12" s="26">
        <v>424.5</v>
      </c>
      <c r="AN12" s="37"/>
      <c r="AO12" s="25">
        <v>1</v>
      </c>
      <c r="AP12" s="36">
        <f t="shared" si="4"/>
        <v>44139</v>
      </c>
      <c r="AQ12" s="26">
        <v>424.5</v>
      </c>
      <c r="AR12" s="37"/>
      <c r="AS12" s="25">
        <v>1</v>
      </c>
      <c r="AT12" s="36">
        <f t="shared" si="5"/>
        <v>44529</v>
      </c>
      <c r="AU12" s="26">
        <v>424.5</v>
      </c>
      <c r="AV12" s="37"/>
      <c r="AW12" s="25">
        <v>1</v>
      </c>
      <c r="AX12" s="36">
        <f t="shared" si="6"/>
        <v>44889</v>
      </c>
      <c r="AY12" s="26">
        <v>424.5</v>
      </c>
      <c r="AZ12" s="37"/>
      <c r="BA12" s="25">
        <v>1</v>
      </c>
      <c r="BB12" s="36">
        <f t="shared" si="7"/>
        <v>45249</v>
      </c>
      <c r="BC12" s="26">
        <v>424.5</v>
      </c>
      <c r="BD12" s="37"/>
      <c r="BE12" s="25">
        <v>1</v>
      </c>
      <c r="BF12" s="36">
        <f t="shared" si="8"/>
        <v>45609</v>
      </c>
      <c r="BG12" s="26">
        <v>424.5</v>
      </c>
      <c r="BH12" s="37"/>
      <c r="BI12" s="25">
        <v>1</v>
      </c>
      <c r="BJ12" s="36">
        <f t="shared" si="9"/>
        <v>45969</v>
      </c>
      <c r="BK12" s="26"/>
    </row>
    <row r="13" spans="1:67">
      <c r="A13" s="25">
        <v>1</v>
      </c>
      <c r="B13" s="36">
        <f>B12+30</f>
        <v>40513</v>
      </c>
      <c r="C13" s="26">
        <f>'142125200'!F2</f>
        <v>424.5</v>
      </c>
      <c r="D13" s="37"/>
      <c r="E13" s="25">
        <v>1</v>
      </c>
      <c r="F13" s="36">
        <f>F12+30</f>
        <v>40878</v>
      </c>
      <c r="G13" s="26">
        <v>424.5</v>
      </c>
      <c r="H13" s="37"/>
      <c r="I13" s="25">
        <v>1</v>
      </c>
      <c r="J13" s="36">
        <f>J12+30</f>
        <v>41244</v>
      </c>
      <c r="K13" s="26">
        <v>424.5</v>
      </c>
      <c r="L13" s="37"/>
      <c r="M13" s="25">
        <v>1</v>
      </c>
      <c r="N13" s="36">
        <f>N12+30</f>
        <v>41609</v>
      </c>
      <c r="O13" s="26">
        <v>424.5</v>
      </c>
      <c r="P13" s="37"/>
      <c r="Q13" s="25">
        <v>1</v>
      </c>
      <c r="R13" s="36">
        <f>R12+30</f>
        <v>41974</v>
      </c>
      <c r="S13" s="26">
        <v>424.5</v>
      </c>
      <c r="T13" s="37"/>
      <c r="U13" s="25">
        <v>1</v>
      </c>
      <c r="V13" s="36">
        <f>V12+30</f>
        <v>42339</v>
      </c>
      <c r="W13" s="26">
        <v>424.5</v>
      </c>
      <c r="X13" s="37"/>
      <c r="Y13" s="25">
        <v>1</v>
      </c>
      <c r="Z13" s="36">
        <f t="shared" si="0"/>
        <v>42729</v>
      </c>
      <c r="AA13" s="26">
        <v>424.5</v>
      </c>
      <c r="AB13" s="37"/>
      <c r="AC13" s="25">
        <v>1</v>
      </c>
      <c r="AD13" s="36">
        <f t="shared" si="1"/>
        <v>43089</v>
      </c>
      <c r="AE13" s="26">
        <v>424.5</v>
      </c>
      <c r="AF13" s="37"/>
      <c r="AG13" s="25">
        <v>1</v>
      </c>
      <c r="AH13" s="36">
        <f t="shared" si="2"/>
        <v>43449</v>
      </c>
      <c r="AI13" s="26">
        <v>424.5</v>
      </c>
      <c r="AJ13" s="37"/>
      <c r="AK13" s="25">
        <v>1</v>
      </c>
      <c r="AL13" s="36">
        <f t="shared" si="3"/>
        <v>43809</v>
      </c>
      <c r="AM13" s="26">
        <v>424.5</v>
      </c>
      <c r="AN13" s="37"/>
      <c r="AO13" s="25">
        <v>1</v>
      </c>
      <c r="AP13" s="36">
        <f t="shared" si="4"/>
        <v>44169</v>
      </c>
      <c r="AQ13" s="26">
        <v>424.5</v>
      </c>
      <c r="AR13" s="37"/>
      <c r="AS13" s="25">
        <v>1</v>
      </c>
      <c r="AT13" s="36">
        <f t="shared" si="5"/>
        <v>44559</v>
      </c>
      <c r="AU13" s="26">
        <v>424.5</v>
      </c>
      <c r="AV13" s="37"/>
      <c r="AW13" s="25">
        <v>1</v>
      </c>
      <c r="AX13" s="36">
        <f t="shared" si="6"/>
        <v>44919</v>
      </c>
      <c r="AY13" s="26">
        <v>424.5</v>
      </c>
      <c r="AZ13" s="37"/>
      <c r="BA13" s="25">
        <v>1</v>
      </c>
      <c r="BB13" s="36">
        <f t="shared" si="7"/>
        <v>45279</v>
      </c>
      <c r="BC13" s="26">
        <v>424.5</v>
      </c>
      <c r="BD13" s="37"/>
      <c r="BE13" s="25">
        <v>1</v>
      </c>
      <c r="BF13" s="36">
        <f t="shared" si="8"/>
        <v>45639</v>
      </c>
      <c r="BG13" s="26">
        <v>424.5</v>
      </c>
      <c r="BH13" s="37"/>
      <c r="BI13" s="25">
        <v>1</v>
      </c>
      <c r="BJ13" s="36">
        <f t="shared" si="9"/>
        <v>45999</v>
      </c>
      <c r="BK13" s="26"/>
    </row>
    <row r="14" spans="1:67">
      <c r="A14" s="49" t="s">
        <v>49</v>
      </c>
      <c r="B14" s="49"/>
      <c r="C14" s="26">
        <f>SUM(C2:C13)</f>
        <v>1216.9000000000001</v>
      </c>
      <c r="D14" s="35"/>
      <c r="E14" s="49" t="s">
        <v>49</v>
      </c>
      <c r="F14" s="49"/>
      <c r="G14" s="26">
        <f>SUM(G2:G13)</f>
        <v>5094</v>
      </c>
      <c r="H14" s="35"/>
      <c r="I14" s="49" t="s">
        <v>49</v>
      </c>
      <c r="J14" s="49"/>
      <c r="K14" s="26">
        <f>SUM(K2:K13)</f>
        <v>5094</v>
      </c>
      <c r="L14" s="35"/>
      <c r="M14" s="49" t="s">
        <v>49</v>
      </c>
      <c r="N14" s="49"/>
      <c r="O14" s="26">
        <f>SUM(O2:O13)</f>
        <v>5094</v>
      </c>
      <c r="P14" s="35"/>
      <c r="Q14" s="49" t="s">
        <v>49</v>
      </c>
      <c r="R14" s="49"/>
      <c r="S14" s="26">
        <f>SUM(S2:S13)</f>
        <v>5094</v>
      </c>
      <c r="T14" s="35"/>
      <c r="U14" s="49" t="s">
        <v>49</v>
      </c>
      <c r="V14" s="49"/>
      <c r="W14" s="26">
        <f>SUM(W2:W13)</f>
        <v>5094</v>
      </c>
      <c r="X14" s="35"/>
      <c r="Y14" s="49" t="s">
        <v>49</v>
      </c>
      <c r="Z14" s="49"/>
      <c r="AA14" s="26">
        <f>SUM(AA2:AA13)</f>
        <v>5094</v>
      </c>
      <c r="AB14" s="35"/>
      <c r="AC14" s="49" t="s">
        <v>49</v>
      </c>
      <c r="AD14" s="49"/>
      <c r="AE14" s="26">
        <f>SUM(AE2:AE13)</f>
        <v>5094</v>
      </c>
      <c r="AF14" s="35"/>
      <c r="AG14" s="49" t="s">
        <v>49</v>
      </c>
      <c r="AH14" s="49"/>
      <c r="AI14" s="26">
        <f>SUM(AI2:AI13)</f>
        <v>5094</v>
      </c>
      <c r="AJ14" s="35"/>
      <c r="AK14" s="49" t="s">
        <v>49</v>
      </c>
      <c r="AL14" s="49"/>
      <c r="AM14" s="26">
        <f>SUM(AM2:AM13)</f>
        <v>5094</v>
      </c>
      <c r="AN14" s="35"/>
      <c r="AO14" s="49" t="s">
        <v>49</v>
      </c>
      <c r="AP14" s="49"/>
      <c r="AQ14" s="26">
        <f>SUM(AQ2:AQ13)</f>
        <v>5094</v>
      </c>
      <c r="AR14" s="35"/>
      <c r="AS14" s="49" t="s">
        <v>49</v>
      </c>
      <c r="AT14" s="49"/>
      <c r="AU14" s="26">
        <f>SUM(AU2:AU13)</f>
        <v>5094</v>
      </c>
      <c r="AV14" s="35"/>
      <c r="AW14" s="49" t="s">
        <v>49</v>
      </c>
      <c r="AX14" s="49"/>
      <c r="AY14" s="26">
        <f>SUM(AY2:AY13)</f>
        <v>5094</v>
      </c>
      <c r="AZ14" s="35"/>
      <c r="BA14" s="49" t="s">
        <v>49</v>
      </c>
      <c r="BB14" s="49"/>
      <c r="BC14" s="26">
        <f>SUM(BC2:BC13)</f>
        <v>5094</v>
      </c>
      <c r="BD14" s="35"/>
      <c r="BE14" s="49" t="s">
        <v>49</v>
      </c>
      <c r="BF14" s="49"/>
      <c r="BG14" s="26">
        <f>SUM(BG2:BG13)</f>
        <v>5094</v>
      </c>
      <c r="BH14" s="35"/>
      <c r="BI14" s="49" t="s">
        <v>49</v>
      </c>
      <c r="BJ14" s="49"/>
      <c r="BK14" s="26">
        <f>SUM(BK2:BK13)</f>
        <v>3877.1</v>
      </c>
    </row>
    <row r="15" spans="1:67">
      <c r="BE15" s="38">
        <f>C14+G14+K14+O14+S14+W14+AA14+AE14+AI14+AM14+AQ14+AU14+AY14+BC14+BG14+BK14</f>
        <v>76410</v>
      </c>
      <c r="BF15" s="38">
        <f>'142125200'!D2</f>
        <v>76410</v>
      </c>
      <c r="BG15" t="str">
        <f>IF(BE15=BF15,"OK","ERRO")</f>
        <v>OK</v>
      </c>
    </row>
    <row r="16" spans="1:67">
      <c r="A16" s="42"/>
      <c r="B16" s="42"/>
      <c r="C16" s="42"/>
      <c r="D16" s="37"/>
      <c r="E16" s="44" t="s">
        <v>48</v>
      </c>
      <c r="F16" s="45"/>
      <c r="G16" s="46"/>
      <c r="H16" s="37"/>
      <c r="I16" s="44" t="s">
        <v>50</v>
      </c>
      <c r="J16" s="45"/>
      <c r="K16" s="46"/>
      <c r="L16" s="37"/>
      <c r="M16" s="44" t="s">
        <v>51</v>
      </c>
      <c r="N16" s="45"/>
      <c r="O16" s="46"/>
      <c r="P16" s="37"/>
      <c r="Q16" s="44" t="s">
        <v>52</v>
      </c>
      <c r="R16" s="45"/>
      <c r="S16" s="46"/>
      <c r="T16" s="37"/>
      <c r="U16" s="44" t="s">
        <v>53</v>
      </c>
      <c r="V16" s="45"/>
      <c r="W16" s="46"/>
      <c r="X16" s="37"/>
      <c r="Y16" s="44" t="s">
        <v>54</v>
      </c>
      <c r="Z16" s="45"/>
      <c r="AA16" s="46"/>
      <c r="AB16" s="37"/>
      <c r="AC16" s="44" t="s">
        <v>55</v>
      </c>
      <c r="AD16" s="45"/>
      <c r="AE16" s="46"/>
      <c r="AF16" s="37"/>
      <c r="AG16" s="44" t="s">
        <v>56</v>
      </c>
      <c r="AH16" s="45"/>
      <c r="AI16" s="46"/>
      <c r="AJ16" s="37"/>
      <c r="AK16" s="44" t="s">
        <v>57</v>
      </c>
      <c r="AL16" s="45"/>
      <c r="AM16" s="46"/>
      <c r="AN16" s="37"/>
      <c r="AO16" s="44" t="s">
        <v>58</v>
      </c>
      <c r="AP16" s="45"/>
      <c r="AQ16" s="46"/>
      <c r="AR16" s="37"/>
      <c r="AS16" s="44" t="s">
        <v>59</v>
      </c>
      <c r="AT16" s="45"/>
      <c r="AU16" s="46"/>
      <c r="AV16" s="37"/>
      <c r="AW16" s="44" t="s">
        <v>60</v>
      </c>
      <c r="AX16" s="45"/>
      <c r="AY16" s="46"/>
      <c r="AZ16" s="37"/>
      <c r="BA16" s="44" t="s">
        <v>61</v>
      </c>
      <c r="BB16" s="45"/>
      <c r="BC16" s="46"/>
      <c r="BD16" s="37"/>
      <c r="BE16" s="44" t="s">
        <v>62</v>
      </c>
      <c r="BF16" s="45"/>
      <c r="BG16" s="46"/>
      <c r="BH16" s="37"/>
      <c r="BI16" s="48" t="s">
        <v>63</v>
      </c>
      <c r="BJ16" s="48"/>
      <c r="BK16" s="48"/>
      <c r="BL16" s="37"/>
      <c r="BM16" s="48" t="s">
        <v>64</v>
      </c>
      <c r="BN16" s="48"/>
      <c r="BO16" s="48"/>
    </row>
    <row r="17" spans="1:75">
      <c r="A17" s="39"/>
      <c r="B17" s="40"/>
      <c r="C17" s="41"/>
      <c r="D17" s="37"/>
      <c r="E17" s="25">
        <v>2</v>
      </c>
      <c r="F17" s="36">
        <v>40544</v>
      </c>
      <c r="G17" s="26"/>
      <c r="H17" s="37"/>
      <c r="I17" s="25">
        <f>E17</f>
        <v>2</v>
      </c>
      <c r="J17" s="36">
        <v>40909</v>
      </c>
      <c r="K17" s="26">
        <f>'142125200'!F3</f>
        <v>512.5</v>
      </c>
      <c r="L17" s="37"/>
      <c r="M17" s="25">
        <f>I17</f>
        <v>2</v>
      </c>
      <c r="N17" s="36">
        <v>41275</v>
      </c>
      <c r="O17" s="26">
        <f>'142125200'!$F$3</f>
        <v>512.5</v>
      </c>
      <c r="P17" s="37"/>
      <c r="Q17" s="25">
        <f>M17</f>
        <v>2</v>
      </c>
      <c r="R17" s="36">
        <v>41640</v>
      </c>
      <c r="S17" s="26">
        <f>'142125200'!$F$3</f>
        <v>512.5</v>
      </c>
      <c r="T17" s="37"/>
      <c r="U17" s="25">
        <f>Q17</f>
        <v>2</v>
      </c>
      <c r="V17" s="36">
        <v>42005</v>
      </c>
      <c r="W17" s="26">
        <v>512.5</v>
      </c>
      <c r="X17" s="37"/>
      <c r="Y17" s="25">
        <f>U17</f>
        <v>2</v>
      </c>
      <c r="Z17" s="36">
        <f>V17+390</f>
        <v>42395</v>
      </c>
      <c r="AA17" s="26">
        <v>512.5</v>
      </c>
      <c r="AB17" s="37"/>
      <c r="AC17" s="25">
        <f>Y17</f>
        <v>2</v>
      </c>
      <c r="AD17" s="36">
        <f>Z17+360</f>
        <v>42755</v>
      </c>
      <c r="AE17" s="26">
        <v>512.5</v>
      </c>
      <c r="AF17" s="37"/>
      <c r="AG17" s="25">
        <f>AC17</f>
        <v>2</v>
      </c>
      <c r="AH17" s="36">
        <f>AD17+360</f>
        <v>43115</v>
      </c>
      <c r="AI17" s="26">
        <v>512.5</v>
      </c>
      <c r="AJ17" s="37"/>
      <c r="AK17" s="25">
        <f>AG17</f>
        <v>2</v>
      </c>
      <c r="AL17" s="36">
        <f>AH17+360</f>
        <v>43475</v>
      </c>
      <c r="AM17" s="26">
        <v>512.5</v>
      </c>
      <c r="AN17" s="37"/>
      <c r="AO17" s="25">
        <f>AK17</f>
        <v>2</v>
      </c>
      <c r="AP17" s="36">
        <f>AL17+360</f>
        <v>43835</v>
      </c>
      <c r="AQ17" s="26">
        <v>512.5</v>
      </c>
      <c r="AR17" s="37"/>
      <c r="AS17" s="25">
        <f>AO17</f>
        <v>2</v>
      </c>
      <c r="AT17" s="36">
        <f>AP17+390</f>
        <v>44225</v>
      </c>
      <c r="AU17" s="26">
        <v>512.5</v>
      </c>
      <c r="AV17" s="37"/>
      <c r="AW17" s="25">
        <f>AS17</f>
        <v>2</v>
      </c>
      <c r="AX17" s="36">
        <f>AT17+360</f>
        <v>44585</v>
      </c>
      <c r="AY17" s="26">
        <v>512.5</v>
      </c>
      <c r="AZ17" s="37"/>
      <c r="BA17" s="25">
        <f>AW17</f>
        <v>2</v>
      </c>
      <c r="BB17" s="36">
        <f>AX17+360</f>
        <v>44945</v>
      </c>
      <c r="BC17" s="26">
        <f>AY17</f>
        <v>512.5</v>
      </c>
      <c r="BD17" s="37"/>
      <c r="BE17" s="25">
        <f>BA17</f>
        <v>2</v>
      </c>
      <c r="BF17" s="36">
        <f>BB17+360</f>
        <v>45305</v>
      </c>
      <c r="BG17" s="26">
        <f>BC17</f>
        <v>512.5</v>
      </c>
      <c r="BH17" s="37"/>
      <c r="BI17" s="25">
        <f>BE17</f>
        <v>2</v>
      </c>
      <c r="BJ17" s="36">
        <f>BF17+360</f>
        <v>45665</v>
      </c>
      <c r="BK17" s="26">
        <f>BG17</f>
        <v>512.5</v>
      </c>
      <c r="BL17" s="37"/>
      <c r="BM17" s="25">
        <f>BI17</f>
        <v>2</v>
      </c>
      <c r="BN17" s="36">
        <f>BJ17+360</f>
        <v>46025</v>
      </c>
      <c r="BO17" s="26">
        <f>BK17</f>
        <v>512.5</v>
      </c>
    </row>
    <row r="18" spans="1:75">
      <c r="A18" s="39"/>
      <c r="B18" s="40"/>
      <c r="C18" s="41"/>
      <c r="D18" s="37"/>
      <c r="E18" s="25">
        <v>2</v>
      </c>
      <c r="F18" s="36">
        <v>40575</v>
      </c>
      <c r="G18" s="26"/>
      <c r="H18" s="37"/>
      <c r="I18" s="25">
        <f t="shared" ref="I18:I28" si="16">E18</f>
        <v>2</v>
      </c>
      <c r="J18" s="36">
        <v>40940</v>
      </c>
      <c r="K18" s="26">
        <f>'142125200'!F3</f>
        <v>512.5</v>
      </c>
      <c r="L18" s="37"/>
      <c r="M18" s="25">
        <f t="shared" ref="M18:M28" si="17">I18</f>
        <v>2</v>
      </c>
      <c r="N18" s="36">
        <v>41306</v>
      </c>
      <c r="O18" s="26">
        <f>'142125200'!$F$3</f>
        <v>512.5</v>
      </c>
      <c r="P18" s="37"/>
      <c r="Q18" s="25">
        <f t="shared" ref="Q18:Q28" si="18">M18</f>
        <v>2</v>
      </c>
      <c r="R18" s="36">
        <v>41671</v>
      </c>
      <c r="S18" s="26">
        <f>'142125200'!$F$3</f>
        <v>512.5</v>
      </c>
      <c r="T18" s="37"/>
      <c r="U18" s="25">
        <f t="shared" ref="U18:U28" si="19">Q18</f>
        <v>2</v>
      </c>
      <c r="V18" s="36">
        <v>42036</v>
      </c>
      <c r="W18" s="26">
        <v>512.5</v>
      </c>
      <c r="X18" s="37"/>
      <c r="Y18" s="25">
        <f t="shared" ref="Y18:Y28" si="20">U18</f>
        <v>2</v>
      </c>
      <c r="Z18" s="36">
        <f t="shared" ref="Z18:Z28" si="21">V18+390</f>
        <v>42426</v>
      </c>
      <c r="AA18" s="26">
        <v>512.5</v>
      </c>
      <c r="AB18" s="37"/>
      <c r="AC18" s="25">
        <f t="shared" ref="AC18:AC28" si="22">Y18</f>
        <v>2</v>
      </c>
      <c r="AD18" s="36">
        <f t="shared" ref="AD18:AD28" si="23">Z18+360</f>
        <v>42786</v>
      </c>
      <c r="AE18" s="26">
        <v>512.5</v>
      </c>
      <c r="AF18" s="37"/>
      <c r="AG18" s="25">
        <f t="shared" ref="AG18:AG28" si="24">AC18</f>
        <v>2</v>
      </c>
      <c r="AH18" s="36">
        <f t="shared" ref="AH18:AH28" si="25">AD18+360</f>
        <v>43146</v>
      </c>
      <c r="AI18" s="26">
        <v>512.5</v>
      </c>
      <c r="AJ18" s="37"/>
      <c r="AK18" s="25">
        <f t="shared" ref="AK18:AK28" si="26">AG18</f>
        <v>2</v>
      </c>
      <c r="AL18" s="36">
        <f t="shared" ref="AL18:AL28" si="27">AH18+360</f>
        <v>43506</v>
      </c>
      <c r="AM18" s="26">
        <v>512.5</v>
      </c>
      <c r="AN18" s="37"/>
      <c r="AO18" s="25">
        <f t="shared" ref="AO18:AO28" si="28">AK18</f>
        <v>2</v>
      </c>
      <c r="AP18" s="36">
        <f t="shared" ref="AP18:AP28" si="29">AL18+360</f>
        <v>43866</v>
      </c>
      <c r="AQ18" s="26">
        <v>512.5</v>
      </c>
      <c r="AR18" s="37"/>
      <c r="AS18" s="25">
        <f t="shared" ref="AS18:AS28" si="30">AO18</f>
        <v>2</v>
      </c>
      <c r="AT18" s="36">
        <f t="shared" ref="AT18:AT28" si="31">AP18+390</f>
        <v>44256</v>
      </c>
      <c r="AU18" s="26">
        <v>512.5</v>
      </c>
      <c r="AV18" s="37"/>
      <c r="AW18" s="25">
        <f t="shared" ref="AW18:AW28" si="32">AS18</f>
        <v>2</v>
      </c>
      <c r="AX18" s="36">
        <f t="shared" ref="AX18:AX28" si="33">AT18+360</f>
        <v>44616</v>
      </c>
      <c r="AY18" s="26">
        <v>512.5</v>
      </c>
      <c r="AZ18" s="37"/>
      <c r="BA18" s="25">
        <f t="shared" ref="BA18:BA28" si="34">AW18</f>
        <v>2</v>
      </c>
      <c r="BB18" s="36">
        <f t="shared" ref="BB18:BB28" si="35">AX18+360</f>
        <v>44976</v>
      </c>
      <c r="BC18" s="26">
        <f t="shared" ref="BC18:BC28" si="36">AY18</f>
        <v>512.5</v>
      </c>
      <c r="BD18" s="37"/>
      <c r="BE18" s="25">
        <f t="shared" ref="BE18:BE28" si="37">BA18</f>
        <v>2</v>
      </c>
      <c r="BF18" s="36">
        <f t="shared" ref="BF18:BF28" si="38">BB18+360</f>
        <v>45336</v>
      </c>
      <c r="BG18" s="26">
        <f t="shared" ref="BG18:BG28" si="39">BC18</f>
        <v>512.5</v>
      </c>
      <c r="BH18" s="37"/>
      <c r="BI18" s="25">
        <f t="shared" ref="BI18:BI28" si="40">BE18</f>
        <v>2</v>
      </c>
      <c r="BJ18" s="36">
        <f t="shared" ref="BJ18:BJ28" si="41">BF18+360</f>
        <v>45696</v>
      </c>
      <c r="BK18" s="26">
        <f t="shared" ref="BK18:BK28" si="42">BG18</f>
        <v>512.5</v>
      </c>
      <c r="BL18" s="37"/>
      <c r="BM18" s="25">
        <f t="shared" ref="BM18:BM28" si="43">BI18</f>
        <v>2</v>
      </c>
      <c r="BN18" s="36">
        <f t="shared" ref="BN18:BN28" si="44">BJ18+360</f>
        <v>46056</v>
      </c>
      <c r="BO18" s="26">
        <f t="shared" ref="BO18:BO27" si="45">BK18</f>
        <v>512.5</v>
      </c>
    </row>
    <row r="19" spans="1:75">
      <c r="A19" s="39"/>
      <c r="B19" s="40"/>
      <c r="C19" s="41"/>
      <c r="D19" s="37"/>
      <c r="E19" s="25">
        <v>2</v>
      </c>
      <c r="F19" s="36">
        <f>F18+30</f>
        <v>40605</v>
      </c>
      <c r="G19" s="26"/>
      <c r="H19" s="37"/>
      <c r="I19" s="25">
        <f t="shared" si="16"/>
        <v>2</v>
      </c>
      <c r="J19" s="36">
        <f>J18+30</f>
        <v>40970</v>
      </c>
      <c r="K19" s="26">
        <f>'142125200'!$F$3</f>
        <v>512.5</v>
      </c>
      <c r="L19" s="37"/>
      <c r="M19" s="25">
        <f t="shared" si="17"/>
        <v>2</v>
      </c>
      <c r="N19" s="36">
        <f>N18+30</f>
        <v>41336</v>
      </c>
      <c r="O19" s="26">
        <f>'142125200'!$F$3</f>
        <v>512.5</v>
      </c>
      <c r="P19" s="37"/>
      <c r="Q19" s="25">
        <f t="shared" si="18"/>
        <v>2</v>
      </c>
      <c r="R19" s="36">
        <f>R18+30</f>
        <v>41701</v>
      </c>
      <c r="S19" s="26">
        <f>'142125200'!$F$3</f>
        <v>512.5</v>
      </c>
      <c r="T19" s="37"/>
      <c r="U19" s="25">
        <f t="shared" si="19"/>
        <v>2</v>
      </c>
      <c r="V19" s="36">
        <f>V18+30</f>
        <v>42066</v>
      </c>
      <c r="W19" s="26">
        <v>512.5</v>
      </c>
      <c r="X19" s="37"/>
      <c r="Y19" s="25">
        <f t="shared" si="20"/>
        <v>2</v>
      </c>
      <c r="Z19" s="36">
        <f t="shared" si="21"/>
        <v>42456</v>
      </c>
      <c r="AA19" s="26">
        <v>512.5</v>
      </c>
      <c r="AB19" s="37"/>
      <c r="AC19" s="25">
        <f t="shared" si="22"/>
        <v>2</v>
      </c>
      <c r="AD19" s="36">
        <f t="shared" si="23"/>
        <v>42816</v>
      </c>
      <c r="AE19" s="26">
        <v>512.5</v>
      </c>
      <c r="AF19" s="37"/>
      <c r="AG19" s="25">
        <f t="shared" si="24"/>
        <v>2</v>
      </c>
      <c r="AH19" s="36">
        <f t="shared" si="25"/>
        <v>43176</v>
      </c>
      <c r="AI19" s="26">
        <v>512.5</v>
      </c>
      <c r="AJ19" s="37"/>
      <c r="AK19" s="25">
        <f t="shared" si="26"/>
        <v>2</v>
      </c>
      <c r="AL19" s="36">
        <f t="shared" si="27"/>
        <v>43536</v>
      </c>
      <c r="AM19" s="26">
        <v>512.5</v>
      </c>
      <c r="AN19" s="37"/>
      <c r="AO19" s="25">
        <f t="shared" si="28"/>
        <v>2</v>
      </c>
      <c r="AP19" s="36">
        <f t="shared" si="29"/>
        <v>43896</v>
      </c>
      <c r="AQ19" s="26">
        <v>512.5</v>
      </c>
      <c r="AR19" s="37"/>
      <c r="AS19" s="25">
        <f t="shared" si="30"/>
        <v>2</v>
      </c>
      <c r="AT19" s="36">
        <f t="shared" si="31"/>
        <v>44286</v>
      </c>
      <c r="AU19" s="26">
        <v>512.5</v>
      </c>
      <c r="AV19" s="37"/>
      <c r="AW19" s="25">
        <f t="shared" si="32"/>
        <v>2</v>
      </c>
      <c r="AX19" s="36">
        <f t="shared" si="33"/>
        <v>44646</v>
      </c>
      <c r="AY19" s="26">
        <v>512.5</v>
      </c>
      <c r="AZ19" s="37"/>
      <c r="BA19" s="25">
        <f t="shared" si="34"/>
        <v>2</v>
      </c>
      <c r="BB19" s="36">
        <f t="shared" si="35"/>
        <v>45006</v>
      </c>
      <c r="BC19" s="26">
        <f t="shared" si="36"/>
        <v>512.5</v>
      </c>
      <c r="BD19" s="37"/>
      <c r="BE19" s="25">
        <f t="shared" si="37"/>
        <v>2</v>
      </c>
      <c r="BF19" s="36">
        <f t="shared" si="38"/>
        <v>45366</v>
      </c>
      <c r="BG19" s="26">
        <f t="shared" si="39"/>
        <v>512.5</v>
      </c>
      <c r="BH19" s="37"/>
      <c r="BI19" s="25">
        <f t="shared" si="40"/>
        <v>2</v>
      </c>
      <c r="BJ19" s="36">
        <f t="shared" si="41"/>
        <v>45726</v>
      </c>
      <c r="BK19" s="26">
        <f t="shared" si="42"/>
        <v>512.5</v>
      </c>
      <c r="BL19" s="37"/>
      <c r="BM19" s="25">
        <f t="shared" si="43"/>
        <v>2</v>
      </c>
      <c r="BN19" s="36">
        <f t="shared" si="44"/>
        <v>46086</v>
      </c>
      <c r="BO19" s="26">
        <f t="shared" si="45"/>
        <v>512.5</v>
      </c>
    </row>
    <row r="20" spans="1:75">
      <c r="A20" s="39"/>
      <c r="B20" s="40"/>
      <c r="C20" s="41"/>
      <c r="D20" s="37"/>
      <c r="E20" s="25">
        <v>2</v>
      </c>
      <c r="F20" s="36">
        <f>F19+30</f>
        <v>40635</v>
      </c>
      <c r="G20" s="26"/>
      <c r="H20" s="37"/>
      <c r="I20" s="25">
        <f t="shared" si="16"/>
        <v>2</v>
      </c>
      <c r="J20" s="36">
        <f>J19+30</f>
        <v>41000</v>
      </c>
      <c r="K20" s="26">
        <f>'142125200'!$F$3</f>
        <v>512.5</v>
      </c>
      <c r="L20" s="37"/>
      <c r="M20" s="25">
        <f t="shared" si="17"/>
        <v>2</v>
      </c>
      <c r="N20" s="36">
        <f>N19+30</f>
        <v>41366</v>
      </c>
      <c r="O20" s="26">
        <f>'142125200'!$F$3</f>
        <v>512.5</v>
      </c>
      <c r="P20" s="37"/>
      <c r="Q20" s="25">
        <f t="shared" si="18"/>
        <v>2</v>
      </c>
      <c r="R20" s="36">
        <f>R19+30</f>
        <v>41731</v>
      </c>
      <c r="S20" s="26">
        <f>'142125200'!$F$3</f>
        <v>512.5</v>
      </c>
      <c r="T20" s="37"/>
      <c r="U20" s="25">
        <f t="shared" si="19"/>
        <v>2</v>
      </c>
      <c r="V20" s="36">
        <f>V19+30</f>
        <v>42096</v>
      </c>
      <c r="W20" s="26">
        <v>512.5</v>
      </c>
      <c r="X20" s="37"/>
      <c r="Y20" s="25">
        <f t="shared" si="20"/>
        <v>2</v>
      </c>
      <c r="Z20" s="36">
        <f t="shared" si="21"/>
        <v>42486</v>
      </c>
      <c r="AA20" s="26">
        <v>512.5</v>
      </c>
      <c r="AB20" s="37"/>
      <c r="AC20" s="25">
        <f t="shared" si="22"/>
        <v>2</v>
      </c>
      <c r="AD20" s="36">
        <f t="shared" si="23"/>
        <v>42846</v>
      </c>
      <c r="AE20" s="26">
        <v>512.5</v>
      </c>
      <c r="AF20" s="37"/>
      <c r="AG20" s="25">
        <f t="shared" si="24"/>
        <v>2</v>
      </c>
      <c r="AH20" s="36">
        <f t="shared" si="25"/>
        <v>43206</v>
      </c>
      <c r="AI20" s="26">
        <v>512.5</v>
      </c>
      <c r="AJ20" s="37"/>
      <c r="AK20" s="25">
        <f t="shared" si="26"/>
        <v>2</v>
      </c>
      <c r="AL20" s="36">
        <f t="shared" si="27"/>
        <v>43566</v>
      </c>
      <c r="AM20" s="26">
        <v>512.5</v>
      </c>
      <c r="AN20" s="37"/>
      <c r="AO20" s="25">
        <f t="shared" si="28"/>
        <v>2</v>
      </c>
      <c r="AP20" s="36">
        <f t="shared" si="29"/>
        <v>43926</v>
      </c>
      <c r="AQ20" s="26">
        <v>512.5</v>
      </c>
      <c r="AR20" s="37"/>
      <c r="AS20" s="25">
        <f t="shared" si="30"/>
        <v>2</v>
      </c>
      <c r="AT20" s="36">
        <f t="shared" si="31"/>
        <v>44316</v>
      </c>
      <c r="AU20" s="26">
        <v>512.5</v>
      </c>
      <c r="AV20" s="37"/>
      <c r="AW20" s="25">
        <f t="shared" si="32"/>
        <v>2</v>
      </c>
      <c r="AX20" s="36">
        <f t="shared" si="33"/>
        <v>44676</v>
      </c>
      <c r="AY20" s="26">
        <v>512.5</v>
      </c>
      <c r="AZ20" s="37"/>
      <c r="BA20" s="25">
        <f t="shared" si="34"/>
        <v>2</v>
      </c>
      <c r="BB20" s="36">
        <f t="shared" si="35"/>
        <v>45036</v>
      </c>
      <c r="BC20" s="26">
        <f t="shared" si="36"/>
        <v>512.5</v>
      </c>
      <c r="BD20" s="37"/>
      <c r="BE20" s="25">
        <f t="shared" si="37"/>
        <v>2</v>
      </c>
      <c r="BF20" s="36">
        <f t="shared" si="38"/>
        <v>45396</v>
      </c>
      <c r="BG20" s="26">
        <f t="shared" si="39"/>
        <v>512.5</v>
      </c>
      <c r="BH20" s="37"/>
      <c r="BI20" s="25">
        <f t="shared" si="40"/>
        <v>2</v>
      </c>
      <c r="BJ20" s="36">
        <f t="shared" si="41"/>
        <v>45756</v>
      </c>
      <c r="BK20" s="26">
        <f t="shared" si="42"/>
        <v>512.5</v>
      </c>
      <c r="BL20" s="37"/>
      <c r="BM20" s="25">
        <f t="shared" si="43"/>
        <v>2</v>
      </c>
      <c r="BN20" s="36">
        <f t="shared" si="44"/>
        <v>46116</v>
      </c>
      <c r="BO20" s="26">
        <f t="shared" si="45"/>
        <v>512.5</v>
      </c>
    </row>
    <row r="21" spans="1:75">
      <c r="A21" s="39"/>
      <c r="B21" s="40"/>
      <c r="C21" s="41"/>
      <c r="D21" s="37"/>
      <c r="E21" s="25">
        <v>2</v>
      </c>
      <c r="F21" s="36">
        <f t="shared" ref="F21:F22" si="46">F20+30</f>
        <v>40665</v>
      </c>
      <c r="G21" s="26"/>
      <c r="H21" s="37"/>
      <c r="I21" s="25">
        <f t="shared" si="16"/>
        <v>2</v>
      </c>
      <c r="J21" s="36">
        <f t="shared" ref="J21" si="47">J20+30</f>
        <v>41030</v>
      </c>
      <c r="K21" s="26">
        <f>'142125200'!$F$3</f>
        <v>512.5</v>
      </c>
      <c r="L21" s="37"/>
      <c r="M21" s="25">
        <f t="shared" si="17"/>
        <v>2</v>
      </c>
      <c r="N21" s="36">
        <f t="shared" ref="N21:N23" si="48">N20+30</f>
        <v>41396</v>
      </c>
      <c r="O21" s="26">
        <f>'142125200'!$F$3</f>
        <v>512.5</v>
      </c>
      <c r="P21" s="37"/>
      <c r="Q21" s="25">
        <f t="shared" si="18"/>
        <v>2</v>
      </c>
      <c r="R21" s="36">
        <f t="shared" ref="R21:R23" si="49">R20+30</f>
        <v>41761</v>
      </c>
      <c r="S21" s="26">
        <f>'142125200'!$F$3</f>
        <v>512.5</v>
      </c>
      <c r="T21" s="37"/>
      <c r="U21" s="25">
        <f t="shared" si="19"/>
        <v>2</v>
      </c>
      <c r="V21" s="36">
        <f t="shared" ref="V21:V23" si="50">V20+30</f>
        <v>42126</v>
      </c>
      <c r="W21" s="26">
        <v>512.5</v>
      </c>
      <c r="X21" s="37"/>
      <c r="Y21" s="25">
        <f t="shared" si="20"/>
        <v>2</v>
      </c>
      <c r="Z21" s="36">
        <f t="shared" si="21"/>
        <v>42516</v>
      </c>
      <c r="AA21" s="26">
        <v>512.5</v>
      </c>
      <c r="AB21" s="37"/>
      <c r="AC21" s="25">
        <f t="shared" si="22"/>
        <v>2</v>
      </c>
      <c r="AD21" s="36">
        <f t="shared" si="23"/>
        <v>42876</v>
      </c>
      <c r="AE21" s="26">
        <v>512.5</v>
      </c>
      <c r="AF21" s="37"/>
      <c r="AG21" s="25">
        <f t="shared" si="24"/>
        <v>2</v>
      </c>
      <c r="AH21" s="36">
        <f t="shared" si="25"/>
        <v>43236</v>
      </c>
      <c r="AI21" s="26">
        <v>512.5</v>
      </c>
      <c r="AJ21" s="37"/>
      <c r="AK21" s="25">
        <f t="shared" si="26"/>
        <v>2</v>
      </c>
      <c r="AL21" s="36">
        <f t="shared" si="27"/>
        <v>43596</v>
      </c>
      <c r="AM21" s="26">
        <v>512.5</v>
      </c>
      <c r="AN21" s="37"/>
      <c r="AO21" s="25">
        <f t="shared" si="28"/>
        <v>2</v>
      </c>
      <c r="AP21" s="36">
        <f t="shared" si="29"/>
        <v>43956</v>
      </c>
      <c r="AQ21" s="26">
        <v>512.5</v>
      </c>
      <c r="AR21" s="37"/>
      <c r="AS21" s="25">
        <f t="shared" si="30"/>
        <v>2</v>
      </c>
      <c r="AT21" s="36">
        <f t="shared" si="31"/>
        <v>44346</v>
      </c>
      <c r="AU21" s="26">
        <v>512.5</v>
      </c>
      <c r="AV21" s="37"/>
      <c r="AW21" s="25">
        <f t="shared" si="32"/>
        <v>2</v>
      </c>
      <c r="AX21" s="36">
        <f t="shared" si="33"/>
        <v>44706</v>
      </c>
      <c r="AY21" s="26">
        <v>512.5</v>
      </c>
      <c r="AZ21" s="37"/>
      <c r="BA21" s="25">
        <f t="shared" si="34"/>
        <v>2</v>
      </c>
      <c r="BB21" s="36">
        <f t="shared" si="35"/>
        <v>45066</v>
      </c>
      <c r="BC21" s="26">
        <f t="shared" si="36"/>
        <v>512.5</v>
      </c>
      <c r="BD21" s="37"/>
      <c r="BE21" s="25">
        <f t="shared" si="37"/>
        <v>2</v>
      </c>
      <c r="BF21" s="36">
        <f t="shared" si="38"/>
        <v>45426</v>
      </c>
      <c r="BG21" s="26">
        <f t="shared" si="39"/>
        <v>512.5</v>
      </c>
      <c r="BH21" s="37"/>
      <c r="BI21" s="25">
        <f t="shared" si="40"/>
        <v>2</v>
      </c>
      <c r="BJ21" s="36">
        <f t="shared" si="41"/>
        <v>45786</v>
      </c>
      <c r="BK21" s="26">
        <f t="shared" si="42"/>
        <v>512.5</v>
      </c>
      <c r="BL21" s="37"/>
      <c r="BM21" s="25">
        <f t="shared" si="43"/>
        <v>2</v>
      </c>
      <c r="BN21" s="36">
        <f t="shared" si="44"/>
        <v>46146</v>
      </c>
      <c r="BO21" s="26">
        <f t="shared" si="45"/>
        <v>512.5</v>
      </c>
    </row>
    <row r="22" spans="1:75">
      <c r="A22" s="39"/>
      <c r="B22" s="40"/>
      <c r="C22" s="41"/>
      <c r="D22" s="37"/>
      <c r="E22" s="25">
        <v>2</v>
      </c>
      <c r="F22" s="36">
        <f t="shared" si="46"/>
        <v>40695</v>
      </c>
      <c r="G22" s="26"/>
      <c r="H22" s="37"/>
      <c r="I22" s="25">
        <f t="shared" si="16"/>
        <v>2</v>
      </c>
      <c r="J22" s="36">
        <v>41061</v>
      </c>
      <c r="K22" s="26">
        <f>'142125200'!$F$3</f>
        <v>512.5</v>
      </c>
      <c r="L22" s="37"/>
      <c r="M22" s="25">
        <f t="shared" si="17"/>
        <v>2</v>
      </c>
      <c r="N22" s="36">
        <f t="shared" si="48"/>
        <v>41426</v>
      </c>
      <c r="O22" s="26">
        <f>'142125200'!$F$3</f>
        <v>512.5</v>
      </c>
      <c r="P22" s="37"/>
      <c r="Q22" s="25">
        <f t="shared" si="18"/>
        <v>2</v>
      </c>
      <c r="R22" s="36">
        <f t="shared" si="49"/>
        <v>41791</v>
      </c>
      <c r="S22" s="26">
        <f>'142125200'!$F$3</f>
        <v>512.5</v>
      </c>
      <c r="T22" s="37"/>
      <c r="U22" s="25">
        <f t="shared" si="19"/>
        <v>2</v>
      </c>
      <c r="V22" s="36">
        <f t="shared" si="50"/>
        <v>42156</v>
      </c>
      <c r="W22" s="26">
        <v>512.5</v>
      </c>
      <c r="X22" s="37"/>
      <c r="Y22" s="25">
        <f t="shared" si="20"/>
        <v>2</v>
      </c>
      <c r="Z22" s="36">
        <f t="shared" si="21"/>
        <v>42546</v>
      </c>
      <c r="AA22" s="26">
        <v>512.5</v>
      </c>
      <c r="AB22" s="37"/>
      <c r="AC22" s="25">
        <f t="shared" si="22"/>
        <v>2</v>
      </c>
      <c r="AD22" s="36">
        <f t="shared" si="23"/>
        <v>42906</v>
      </c>
      <c r="AE22" s="26">
        <v>512.5</v>
      </c>
      <c r="AF22" s="37"/>
      <c r="AG22" s="25">
        <f t="shared" si="24"/>
        <v>2</v>
      </c>
      <c r="AH22" s="36">
        <f t="shared" si="25"/>
        <v>43266</v>
      </c>
      <c r="AI22" s="26">
        <v>512.5</v>
      </c>
      <c r="AJ22" s="37"/>
      <c r="AK22" s="25">
        <f t="shared" si="26"/>
        <v>2</v>
      </c>
      <c r="AL22" s="36">
        <f t="shared" si="27"/>
        <v>43626</v>
      </c>
      <c r="AM22" s="26">
        <v>512.5</v>
      </c>
      <c r="AN22" s="37"/>
      <c r="AO22" s="25">
        <f t="shared" si="28"/>
        <v>2</v>
      </c>
      <c r="AP22" s="36">
        <f t="shared" si="29"/>
        <v>43986</v>
      </c>
      <c r="AQ22" s="26">
        <v>512.5</v>
      </c>
      <c r="AR22" s="37"/>
      <c r="AS22" s="25">
        <f t="shared" si="30"/>
        <v>2</v>
      </c>
      <c r="AT22" s="36">
        <f t="shared" si="31"/>
        <v>44376</v>
      </c>
      <c r="AU22" s="26">
        <v>512.5</v>
      </c>
      <c r="AV22" s="37"/>
      <c r="AW22" s="25">
        <f t="shared" si="32"/>
        <v>2</v>
      </c>
      <c r="AX22" s="36">
        <f t="shared" si="33"/>
        <v>44736</v>
      </c>
      <c r="AY22" s="26">
        <v>512.5</v>
      </c>
      <c r="AZ22" s="37"/>
      <c r="BA22" s="25">
        <f t="shared" si="34"/>
        <v>2</v>
      </c>
      <c r="BB22" s="36">
        <f t="shared" si="35"/>
        <v>45096</v>
      </c>
      <c r="BC22" s="26">
        <f t="shared" si="36"/>
        <v>512.5</v>
      </c>
      <c r="BD22" s="37"/>
      <c r="BE22" s="25">
        <f t="shared" si="37"/>
        <v>2</v>
      </c>
      <c r="BF22" s="36">
        <f t="shared" si="38"/>
        <v>45456</v>
      </c>
      <c r="BG22" s="26">
        <f t="shared" si="39"/>
        <v>512.5</v>
      </c>
      <c r="BH22" s="37"/>
      <c r="BI22" s="25">
        <f t="shared" si="40"/>
        <v>2</v>
      </c>
      <c r="BJ22" s="36">
        <f t="shared" si="41"/>
        <v>45816</v>
      </c>
      <c r="BK22" s="26">
        <f t="shared" si="42"/>
        <v>512.5</v>
      </c>
      <c r="BL22" s="37"/>
      <c r="BM22" s="25">
        <f t="shared" si="43"/>
        <v>2</v>
      </c>
      <c r="BN22" s="36">
        <f t="shared" si="44"/>
        <v>46176</v>
      </c>
      <c r="BO22" s="26">
        <f t="shared" si="45"/>
        <v>512.5</v>
      </c>
    </row>
    <row r="23" spans="1:75">
      <c r="A23" s="39"/>
      <c r="B23" s="40"/>
      <c r="C23" s="41"/>
      <c r="D23" s="37"/>
      <c r="E23" s="25">
        <v>2</v>
      </c>
      <c r="F23" s="36">
        <v>40725</v>
      </c>
      <c r="G23" s="26"/>
      <c r="H23" s="37"/>
      <c r="I23" s="25">
        <f t="shared" si="16"/>
        <v>2</v>
      </c>
      <c r="J23" s="36">
        <f t="shared" ref="J23" si="51">J22+30</f>
        <v>41091</v>
      </c>
      <c r="K23" s="26">
        <f>'142125200'!$F$3</f>
        <v>512.5</v>
      </c>
      <c r="L23" s="37"/>
      <c r="M23" s="25">
        <f t="shared" si="17"/>
        <v>2</v>
      </c>
      <c r="N23" s="36">
        <f t="shared" si="48"/>
        <v>41456</v>
      </c>
      <c r="O23" s="26">
        <f>'142125200'!$F$3</f>
        <v>512.5</v>
      </c>
      <c r="P23" s="37"/>
      <c r="Q23" s="25">
        <f t="shared" si="18"/>
        <v>2</v>
      </c>
      <c r="R23" s="36">
        <f t="shared" si="49"/>
        <v>41821</v>
      </c>
      <c r="S23" s="26">
        <f>'142125200'!$F$3</f>
        <v>512.5</v>
      </c>
      <c r="T23" s="37"/>
      <c r="U23" s="25">
        <f t="shared" si="19"/>
        <v>2</v>
      </c>
      <c r="V23" s="36">
        <f t="shared" si="50"/>
        <v>42186</v>
      </c>
      <c r="W23" s="26">
        <v>512.5</v>
      </c>
      <c r="X23" s="37"/>
      <c r="Y23" s="25">
        <f t="shared" si="20"/>
        <v>2</v>
      </c>
      <c r="Z23" s="36">
        <f t="shared" si="21"/>
        <v>42576</v>
      </c>
      <c r="AA23" s="26">
        <v>512.5</v>
      </c>
      <c r="AB23" s="37"/>
      <c r="AC23" s="25">
        <f t="shared" si="22"/>
        <v>2</v>
      </c>
      <c r="AD23" s="36">
        <f t="shared" si="23"/>
        <v>42936</v>
      </c>
      <c r="AE23" s="26">
        <v>512.5</v>
      </c>
      <c r="AF23" s="37"/>
      <c r="AG23" s="25">
        <f t="shared" si="24"/>
        <v>2</v>
      </c>
      <c r="AH23" s="36">
        <f t="shared" si="25"/>
        <v>43296</v>
      </c>
      <c r="AI23" s="26">
        <v>512.5</v>
      </c>
      <c r="AJ23" s="37"/>
      <c r="AK23" s="25">
        <f t="shared" si="26"/>
        <v>2</v>
      </c>
      <c r="AL23" s="36">
        <f t="shared" si="27"/>
        <v>43656</v>
      </c>
      <c r="AM23" s="26">
        <v>512.5</v>
      </c>
      <c r="AN23" s="37"/>
      <c r="AO23" s="25">
        <f t="shared" si="28"/>
        <v>2</v>
      </c>
      <c r="AP23" s="36">
        <f t="shared" si="29"/>
        <v>44016</v>
      </c>
      <c r="AQ23" s="26">
        <v>512.5</v>
      </c>
      <c r="AR23" s="37"/>
      <c r="AS23" s="25">
        <f t="shared" si="30"/>
        <v>2</v>
      </c>
      <c r="AT23" s="36">
        <f t="shared" si="31"/>
        <v>44406</v>
      </c>
      <c r="AU23" s="26">
        <v>512.5</v>
      </c>
      <c r="AV23" s="37"/>
      <c r="AW23" s="25">
        <f t="shared" si="32"/>
        <v>2</v>
      </c>
      <c r="AX23" s="36">
        <f t="shared" si="33"/>
        <v>44766</v>
      </c>
      <c r="AY23" s="26">
        <v>512.5</v>
      </c>
      <c r="AZ23" s="37"/>
      <c r="BA23" s="25">
        <f t="shared" si="34"/>
        <v>2</v>
      </c>
      <c r="BB23" s="36">
        <f t="shared" si="35"/>
        <v>45126</v>
      </c>
      <c r="BC23" s="26">
        <f t="shared" si="36"/>
        <v>512.5</v>
      </c>
      <c r="BD23" s="37"/>
      <c r="BE23" s="25">
        <f t="shared" si="37"/>
        <v>2</v>
      </c>
      <c r="BF23" s="36">
        <f t="shared" si="38"/>
        <v>45486</v>
      </c>
      <c r="BG23" s="26">
        <f t="shared" si="39"/>
        <v>512.5</v>
      </c>
      <c r="BH23" s="37"/>
      <c r="BI23" s="25">
        <f t="shared" si="40"/>
        <v>2</v>
      </c>
      <c r="BJ23" s="36">
        <f t="shared" si="41"/>
        <v>45846</v>
      </c>
      <c r="BK23" s="26">
        <f t="shared" si="42"/>
        <v>512.5</v>
      </c>
      <c r="BL23" s="37"/>
      <c r="BM23" s="25">
        <f t="shared" si="43"/>
        <v>2</v>
      </c>
      <c r="BN23" s="36">
        <f t="shared" si="44"/>
        <v>46206</v>
      </c>
      <c r="BO23" s="26">
        <f t="shared" si="45"/>
        <v>512.5</v>
      </c>
    </row>
    <row r="24" spans="1:75">
      <c r="A24" s="39"/>
      <c r="B24" s="40"/>
      <c r="C24" s="41"/>
      <c r="D24" s="37"/>
      <c r="E24" s="25">
        <v>2</v>
      </c>
      <c r="F24" s="36">
        <v>40756</v>
      </c>
      <c r="G24" s="26"/>
      <c r="H24" s="37"/>
      <c r="I24" s="25">
        <f t="shared" si="16"/>
        <v>2</v>
      </c>
      <c r="J24" s="36">
        <v>41122</v>
      </c>
      <c r="K24" s="26">
        <f>'142125200'!$F$3</f>
        <v>512.5</v>
      </c>
      <c r="L24" s="37"/>
      <c r="M24" s="25">
        <f t="shared" si="17"/>
        <v>2</v>
      </c>
      <c r="N24" s="36">
        <v>41487</v>
      </c>
      <c r="O24" s="26">
        <f>'142125200'!$F$3</f>
        <v>512.5</v>
      </c>
      <c r="P24" s="37"/>
      <c r="Q24" s="25">
        <f t="shared" si="18"/>
        <v>2</v>
      </c>
      <c r="R24" s="36">
        <v>41852</v>
      </c>
      <c r="S24" s="26">
        <f>'142125200'!$F$3</f>
        <v>512.5</v>
      </c>
      <c r="T24" s="37"/>
      <c r="U24" s="25">
        <f t="shared" si="19"/>
        <v>2</v>
      </c>
      <c r="V24" s="36">
        <v>42217</v>
      </c>
      <c r="W24" s="26">
        <v>512.5</v>
      </c>
      <c r="X24" s="37"/>
      <c r="Y24" s="25">
        <f t="shared" si="20"/>
        <v>2</v>
      </c>
      <c r="Z24" s="36">
        <f t="shared" si="21"/>
        <v>42607</v>
      </c>
      <c r="AA24" s="26">
        <v>512.5</v>
      </c>
      <c r="AB24" s="37"/>
      <c r="AC24" s="25">
        <f t="shared" si="22"/>
        <v>2</v>
      </c>
      <c r="AD24" s="36">
        <f t="shared" si="23"/>
        <v>42967</v>
      </c>
      <c r="AE24" s="26">
        <v>512.5</v>
      </c>
      <c r="AF24" s="37"/>
      <c r="AG24" s="25">
        <f t="shared" si="24"/>
        <v>2</v>
      </c>
      <c r="AH24" s="36">
        <f t="shared" si="25"/>
        <v>43327</v>
      </c>
      <c r="AI24" s="26">
        <v>512.5</v>
      </c>
      <c r="AJ24" s="37"/>
      <c r="AK24" s="25">
        <f t="shared" si="26"/>
        <v>2</v>
      </c>
      <c r="AL24" s="36">
        <f t="shared" si="27"/>
        <v>43687</v>
      </c>
      <c r="AM24" s="26">
        <v>512.5</v>
      </c>
      <c r="AN24" s="37"/>
      <c r="AO24" s="25">
        <f t="shared" si="28"/>
        <v>2</v>
      </c>
      <c r="AP24" s="36">
        <f t="shared" si="29"/>
        <v>44047</v>
      </c>
      <c r="AQ24" s="26">
        <v>512.5</v>
      </c>
      <c r="AR24" s="37"/>
      <c r="AS24" s="25">
        <f t="shared" si="30"/>
        <v>2</v>
      </c>
      <c r="AT24" s="36">
        <f t="shared" si="31"/>
        <v>44437</v>
      </c>
      <c r="AU24" s="26">
        <v>512.5</v>
      </c>
      <c r="AV24" s="37"/>
      <c r="AW24" s="25">
        <f t="shared" si="32"/>
        <v>2</v>
      </c>
      <c r="AX24" s="36">
        <f t="shared" si="33"/>
        <v>44797</v>
      </c>
      <c r="AY24" s="26">
        <v>512.5</v>
      </c>
      <c r="AZ24" s="37"/>
      <c r="BA24" s="25">
        <f t="shared" si="34"/>
        <v>2</v>
      </c>
      <c r="BB24" s="36">
        <f t="shared" si="35"/>
        <v>45157</v>
      </c>
      <c r="BC24" s="26">
        <f t="shared" si="36"/>
        <v>512.5</v>
      </c>
      <c r="BD24" s="37"/>
      <c r="BE24" s="25">
        <f t="shared" si="37"/>
        <v>2</v>
      </c>
      <c r="BF24" s="36">
        <f t="shared" si="38"/>
        <v>45517</v>
      </c>
      <c r="BG24" s="26">
        <f t="shared" si="39"/>
        <v>512.5</v>
      </c>
      <c r="BH24" s="37"/>
      <c r="BI24" s="25">
        <f t="shared" si="40"/>
        <v>2</v>
      </c>
      <c r="BJ24" s="36">
        <f t="shared" si="41"/>
        <v>45877</v>
      </c>
      <c r="BK24" s="26">
        <f t="shared" si="42"/>
        <v>512.5</v>
      </c>
      <c r="BL24" s="37"/>
      <c r="BM24" s="25">
        <f t="shared" si="43"/>
        <v>2</v>
      </c>
      <c r="BN24" s="36">
        <f t="shared" si="44"/>
        <v>46237</v>
      </c>
      <c r="BO24" s="26">
        <f t="shared" si="45"/>
        <v>512.5</v>
      </c>
    </row>
    <row r="25" spans="1:75">
      <c r="A25" s="39"/>
      <c r="B25" s="40"/>
      <c r="C25" s="41"/>
      <c r="D25" s="37"/>
      <c r="E25" s="25">
        <v>2</v>
      </c>
      <c r="F25" s="36">
        <v>40787</v>
      </c>
      <c r="G25" s="26"/>
      <c r="H25" s="37"/>
      <c r="I25" s="25">
        <f t="shared" si="16"/>
        <v>2</v>
      </c>
      <c r="J25" s="36">
        <v>41153</v>
      </c>
      <c r="K25" s="26">
        <f>'142125200'!$F$3</f>
        <v>512.5</v>
      </c>
      <c r="L25" s="37"/>
      <c r="M25" s="25">
        <f t="shared" si="17"/>
        <v>2</v>
      </c>
      <c r="N25" s="36">
        <v>41518</v>
      </c>
      <c r="O25" s="26">
        <f>'142125200'!$F$3</f>
        <v>512.5</v>
      </c>
      <c r="P25" s="37"/>
      <c r="Q25" s="25">
        <f t="shared" si="18"/>
        <v>2</v>
      </c>
      <c r="R25" s="36">
        <v>41883</v>
      </c>
      <c r="S25" s="26">
        <f>'142125200'!$F$3</f>
        <v>512.5</v>
      </c>
      <c r="T25" s="37"/>
      <c r="U25" s="25">
        <f t="shared" si="19"/>
        <v>2</v>
      </c>
      <c r="V25" s="36">
        <v>42248</v>
      </c>
      <c r="W25" s="26">
        <v>512.5</v>
      </c>
      <c r="X25" s="37"/>
      <c r="Y25" s="25">
        <f t="shared" si="20"/>
        <v>2</v>
      </c>
      <c r="Z25" s="36">
        <f t="shared" si="21"/>
        <v>42638</v>
      </c>
      <c r="AA25" s="26">
        <v>512.5</v>
      </c>
      <c r="AB25" s="37"/>
      <c r="AC25" s="25">
        <f t="shared" si="22"/>
        <v>2</v>
      </c>
      <c r="AD25" s="36">
        <f t="shared" si="23"/>
        <v>42998</v>
      </c>
      <c r="AE25" s="26">
        <v>512.5</v>
      </c>
      <c r="AF25" s="37"/>
      <c r="AG25" s="25">
        <f t="shared" si="24"/>
        <v>2</v>
      </c>
      <c r="AH25" s="36">
        <f t="shared" si="25"/>
        <v>43358</v>
      </c>
      <c r="AI25" s="26">
        <v>512.5</v>
      </c>
      <c r="AJ25" s="37"/>
      <c r="AK25" s="25">
        <f t="shared" si="26"/>
        <v>2</v>
      </c>
      <c r="AL25" s="36">
        <f t="shared" si="27"/>
        <v>43718</v>
      </c>
      <c r="AM25" s="26">
        <v>512.5</v>
      </c>
      <c r="AN25" s="37"/>
      <c r="AO25" s="25">
        <f t="shared" si="28"/>
        <v>2</v>
      </c>
      <c r="AP25" s="36">
        <f t="shared" si="29"/>
        <v>44078</v>
      </c>
      <c r="AQ25" s="26">
        <v>512.5</v>
      </c>
      <c r="AR25" s="37"/>
      <c r="AS25" s="25">
        <f t="shared" si="30"/>
        <v>2</v>
      </c>
      <c r="AT25" s="36">
        <f t="shared" si="31"/>
        <v>44468</v>
      </c>
      <c r="AU25" s="26">
        <v>512.5</v>
      </c>
      <c r="AV25" s="37"/>
      <c r="AW25" s="25">
        <f t="shared" si="32"/>
        <v>2</v>
      </c>
      <c r="AX25" s="36">
        <f t="shared" si="33"/>
        <v>44828</v>
      </c>
      <c r="AY25" s="26">
        <v>512.5</v>
      </c>
      <c r="AZ25" s="37"/>
      <c r="BA25" s="25">
        <f t="shared" si="34"/>
        <v>2</v>
      </c>
      <c r="BB25" s="36">
        <f t="shared" si="35"/>
        <v>45188</v>
      </c>
      <c r="BC25" s="26">
        <f t="shared" si="36"/>
        <v>512.5</v>
      </c>
      <c r="BD25" s="37"/>
      <c r="BE25" s="25">
        <f t="shared" si="37"/>
        <v>2</v>
      </c>
      <c r="BF25" s="36">
        <f t="shared" si="38"/>
        <v>45548</v>
      </c>
      <c r="BG25" s="26">
        <f t="shared" si="39"/>
        <v>512.5</v>
      </c>
      <c r="BH25" s="37"/>
      <c r="BI25" s="25">
        <f t="shared" si="40"/>
        <v>2</v>
      </c>
      <c r="BJ25" s="36">
        <f t="shared" si="41"/>
        <v>45908</v>
      </c>
      <c r="BK25" s="26">
        <f t="shared" si="42"/>
        <v>512.5</v>
      </c>
      <c r="BL25" s="37"/>
      <c r="BM25" s="25">
        <f t="shared" si="43"/>
        <v>2</v>
      </c>
      <c r="BN25" s="36">
        <f t="shared" si="44"/>
        <v>46268</v>
      </c>
      <c r="BO25" s="26">
        <f t="shared" si="45"/>
        <v>512.5</v>
      </c>
    </row>
    <row r="26" spans="1:75">
      <c r="A26" s="39"/>
      <c r="B26" s="40"/>
      <c r="C26" s="41"/>
      <c r="D26" s="37"/>
      <c r="E26" s="25">
        <v>2</v>
      </c>
      <c r="F26" s="36">
        <f>F25+30</f>
        <v>40817</v>
      </c>
      <c r="G26" s="26"/>
      <c r="H26" s="37"/>
      <c r="I26" s="25">
        <f t="shared" si="16"/>
        <v>2</v>
      </c>
      <c r="J26" s="36">
        <v>41183</v>
      </c>
      <c r="K26" s="26">
        <f>'142125200'!$F$3</f>
        <v>512.5</v>
      </c>
      <c r="L26" s="37"/>
      <c r="M26" s="25">
        <f t="shared" si="17"/>
        <v>2</v>
      </c>
      <c r="N26" s="36">
        <f>N25+30</f>
        <v>41548</v>
      </c>
      <c r="O26" s="26">
        <f>'142125200'!$F$3</f>
        <v>512.5</v>
      </c>
      <c r="P26" s="37"/>
      <c r="Q26" s="25">
        <f t="shared" si="18"/>
        <v>2</v>
      </c>
      <c r="R26" s="36">
        <f>R25+30</f>
        <v>41913</v>
      </c>
      <c r="S26" s="26">
        <f>'142125200'!$F$3</f>
        <v>512.5</v>
      </c>
      <c r="T26" s="37"/>
      <c r="U26" s="25">
        <f t="shared" si="19"/>
        <v>2</v>
      </c>
      <c r="V26" s="36">
        <f>V25+30</f>
        <v>42278</v>
      </c>
      <c r="W26" s="26">
        <v>512.5</v>
      </c>
      <c r="X26" s="37"/>
      <c r="Y26" s="25">
        <f t="shared" si="20"/>
        <v>2</v>
      </c>
      <c r="Z26" s="36">
        <f t="shared" si="21"/>
        <v>42668</v>
      </c>
      <c r="AA26" s="26">
        <v>512.5</v>
      </c>
      <c r="AB26" s="37"/>
      <c r="AC26" s="25">
        <f t="shared" si="22"/>
        <v>2</v>
      </c>
      <c r="AD26" s="36">
        <f t="shared" si="23"/>
        <v>43028</v>
      </c>
      <c r="AE26" s="26">
        <v>512.5</v>
      </c>
      <c r="AF26" s="37"/>
      <c r="AG26" s="25">
        <f t="shared" si="24"/>
        <v>2</v>
      </c>
      <c r="AH26" s="36">
        <f t="shared" si="25"/>
        <v>43388</v>
      </c>
      <c r="AI26" s="26">
        <v>512.5</v>
      </c>
      <c r="AJ26" s="37"/>
      <c r="AK26" s="25">
        <f t="shared" si="26"/>
        <v>2</v>
      </c>
      <c r="AL26" s="36">
        <f t="shared" si="27"/>
        <v>43748</v>
      </c>
      <c r="AM26" s="26">
        <v>512.5</v>
      </c>
      <c r="AN26" s="37"/>
      <c r="AO26" s="25">
        <f t="shared" si="28"/>
        <v>2</v>
      </c>
      <c r="AP26" s="36">
        <f t="shared" si="29"/>
        <v>44108</v>
      </c>
      <c r="AQ26" s="26">
        <v>512.5</v>
      </c>
      <c r="AR26" s="37"/>
      <c r="AS26" s="25">
        <f t="shared" si="30"/>
        <v>2</v>
      </c>
      <c r="AT26" s="36">
        <f t="shared" si="31"/>
        <v>44498</v>
      </c>
      <c r="AU26" s="26">
        <v>512.5</v>
      </c>
      <c r="AV26" s="37"/>
      <c r="AW26" s="25">
        <f t="shared" si="32"/>
        <v>2</v>
      </c>
      <c r="AX26" s="36">
        <f t="shared" si="33"/>
        <v>44858</v>
      </c>
      <c r="AY26" s="26">
        <v>512.5</v>
      </c>
      <c r="AZ26" s="37"/>
      <c r="BA26" s="25">
        <f t="shared" si="34"/>
        <v>2</v>
      </c>
      <c r="BB26" s="36">
        <f t="shared" si="35"/>
        <v>45218</v>
      </c>
      <c r="BC26" s="26">
        <f t="shared" si="36"/>
        <v>512.5</v>
      </c>
      <c r="BD26" s="37"/>
      <c r="BE26" s="25">
        <f t="shared" si="37"/>
        <v>2</v>
      </c>
      <c r="BF26" s="36">
        <f t="shared" si="38"/>
        <v>45578</v>
      </c>
      <c r="BG26" s="26">
        <f t="shared" si="39"/>
        <v>512.5</v>
      </c>
      <c r="BH26" s="37"/>
      <c r="BI26" s="25">
        <f t="shared" si="40"/>
        <v>2</v>
      </c>
      <c r="BJ26" s="36">
        <f t="shared" si="41"/>
        <v>45938</v>
      </c>
      <c r="BK26" s="26">
        <f t="shared" si="42"/>
        <v>512.5</v>
      </c>
      <c r="BL26" s="37"/>
      <c r="BM26" s="25">
        <f t="shared" si="43"/>
        <v>2</v>
      </c>
      <c r="BN26" s="36">
        <f t="shared" si="44"/>
        <v>46298</v>
      </c>
      <c r="BO26" s="26">
        <f t="shared" si="45"/>
        <v>512.5</v>
      </c>
    </row>
    <row r="27" spans="1:75">
      <c r="A27" s="39"/>
      <c r="B27" s="40"/>
      <c r="C27" s="41"/>
      <c r="D27" s="37"/>
      <c r="E27" s="25">
        <v>2</v>
      </c>
      <c r="F27" s="36">
        <v>40848</v>
      </c>
      <c r="G27" s="26"/>
      <c r="H27" s="37"/>
      <c r="I27" s="25">
        <f t="shared" si="16"/>
        <v>2</v>
      </c>
      <c r="J27" s="36">
        <v>41214</v>
      </c>
      <c r="K27" s="26">
        <f>'142125200'!$F$3</f>
        <v>512.5</v>
      </c>
      <c r="L27" s="37"/>
      <c r="M27" s="25">
        <f t="shared" si="17"/>
        <v>2</v>
      </c>
      <c r="N27" s="36">
        <v>41579</v>
      </c>
      <c r="O27" s="26">
        <f>'142125200'!$F$3</f>
        <v>512.5</v>
      </c>
      <c r="P27" s="37"/>
      <c r="Q27" s="25">
        <f t="shared" si="18"/>
        <v>2</v>
      </c>
      <c r="R27" s="36">
        <v>41944</v>
      </c>
      <c r="S27" s="26">
        <f>'142125200'!$F$3</f>
        <v>512.5</v>
      </c>
      <c r="T27" s="37"/>
      <c r="U27" s="25">
        <f t="shared" si="19"/>
        <v>2</v>
      </c>
      <c r="V27" s="36">
        <v>42309</v>
      </c>
      <c r="W27" s="26">
        <v>512.5</v>
      </c>
      <c r="X27" s="37"/>
      <c r="Y27" s="25">
        <f t="shared" si="20"/>
        <v>2</v>
      </c>
      <c r="Z27" s="36">
        <f t="shared" si="21"/>
        <v>42699</v>
      </c>
      <c r="AA27" s="26">
        <v>512.5</v>
      </c>
      <c r="AB27" s="37"/>
      <c r="AC27" s="25">
        <f t="shared" si="22"/>
        <v>2</v>
      </c>
      <c r="AD27" s="36">
        <f t="shared" si="23"/>
        <v>43059</v>
      </c>
      <c r="AE27" s="26">
        <v>512.5</v>
      </c>
      <c r="AF27" s="37"/>
      <c r="AG27" s="25">
        <f t="shared" si="24"/>
        <v>2</v>
      </c>
      <c r="AH27" s="36">
        <f t="shared" si="25"/>
        <v>43419</v>
      </c>
      <c r="AI27" s="26">
        <v>512.5</v>
      </c>
      <c r="AJ27" s="37"/>
      <c r="AK27" s="25">
        <f t="shared" si="26"/>
        <v>2</v>
      </c>
      <c r="AL27" s="36">
        <f t="shared" si="27"/>
        <v>43779</v>
      </c>
      <c r="AM27" s="26">
        <v>512.5</v>
      </c>
      <c r="AN27" s="37"/>
      <c r="AO27" s="25">
        <f t="shared" si="28"/>
        <v>2</v>
      </c>
      <c r="AP27" s="36">
        <f t="shared" si="29"/>
        <v>44139</v>
      </c>
      <c r="AQ27" s="26">
        <v>512.5</v>
      </c>
      <c r="AR27" s="37"/>
      <c r="AS27" s="25">
        <f t="shared" si="30"/>
        <v>2</v>
      </c>
      <c r="AT27" s="36">
        <f t="shared" si="31"/>
        <v>44529</v>
      </c>
      <c r="AU27" s="26">
        <v>512.5</v>
      </c>
      <c r="AV27" s="37"/>
      <c r="AW27" s="25">
        <f t="shared" si="32"/>
        <v>2</v>
      </c>
      <c r="AX27" s="36">
        <f t="shared" si="33"/>
        <v>44889</v>
      </c>
      <c r="AY27" s="26">
        <v>512.5</v>
      </c>
      <c r="AZ27" s="37"/>
      <c r="BA27" s="25">
        <f t="shared" si="34"/>
        <v>2</v>
      </c>
      <c r="BB27" s="36">
        <f t="shared" si="35"/>
        <v>45249</v>
      </c>
      <c r="BC27" s="26">
        <f t="shared" si="36"/>
        <v>512.5</v>
      </c>
      <c r="BD27" s="37"/>
      <c r="BE27" s="25">
        <f t="shared" si="37"/>
        <v>2</v>
      </c>
      <c r="BF27" s="36">
        <f t="shared" si="38"/>
        <v>45609</v>
      </c>
      <c r="BG27" s="26">
        <f t="shared" si="39"/>
        <v>512.5</v>
      </c>
      <c r="BH27" s="37"/>
      <c r="BI27" s="25">
        <f t="shared" si="40"/>
        <v>2</v>
      </c>
      <c r="BJ27" s="36">
        <f t="shared" si="41"/>
        <v>45969</v>
      </c>
      <c r="BK27" s="26">
        <f t="shared" si="42"/>
        <v>512.5</v>
      </c>
      <c r="BL27" s="37"/>
      <c r="BM27" s="25">
        <f t="shared" si="43"/>
        <v>2</v>
      </c>
      <c r="BN27" s="36">
        <f t="shared" si="44"/>
        <v>46329</v>
      </c>
      <c r="BO27" s="26">
        <f t="shared" si="45"/>
        <v>512.5</v>
      </c>
    </row>
    <row r="28" spans="1:75">
      <c r="A28" s="39"/>
      <c r="B28" s="40"/>
      <c r="C28" s="41"/>
      <c r="D28" s="37"/>
      <c r="E28" s="25">
        <v>2</v>
      </c>
      <c r="F28" s="36">
        <f>F27+30</f>
        <v>40878</v>
      </c>
      <c r="G28" s="26">
        <f>'142125200'!E3*8</f>
        <v>136.66666666666666</v>
      </c>
      <c r="H28" s="37"/>
      <c r="I28" s="25">
        <f t="shared" si="16"/>
        <v>2</v>
      </c>
      <c r="J28" s="36">
        <f>J27+30</f>
        <v>41244</v>
      </c>
      <c r="K28" s="26">
        <f>'142125200'!$F$3</f>
        <v>512.5</v>
      </c>
      <c r="L28" s="37"/>
      <c r="M28" s="25">
        <f t="shared" si="17"/>
        <v>2</v>
      </c>
      <c r="N28" s="36">
        <f>N27+30</f>
        <v>41609</v>
      </c>
      <c r="O28" s="26">
        <f>'142125200'!$F$3</f>
        <v>512.5</v>
      </c>
      <c r="P28" s="37"/>
      <c r="Q28" s="25">
        <f t="shared" si="18"/>
        <v>2</v>
      </c>
      <c r="R28" s="36">
        <f>R27+30</f>
        <v>41974</v>
      </c>
      <c r="S28" s="26">
        <f>'142125200'!$F$3</f>
        <v>512.5</v>
      </c>
      <c r="T28" s="37"/>
      <c r="U28" s="25">
        <f t="shared" si="19"/>
        <v>2</v>
      </c>
      <c r="V28" s="36">
        <f>V27+30</f>
        <v>42339</v>
      </c>
      <c r="W28" s="26">
        <v>512.5</v>
      </c>
      <c r="X28" s="37"/>
      <c r="Y28" s="25">
        <f t="shared" si="20"/>
        <v>2</v>
      </c>
      <c r="Z28" s="36">
        <f t="shared" si="21"/>
        <v>42729</v>
      </c>
      <c r="AA28" s="26">
        <v>512.5</v>
      </c>
      <c r="AB28" s="37"/>
      <c r="AC28" s="25">
        <f t="shared" si="22"/>
        <v>2</v>
      </c>
      <c r="AD28" s="36">
        <f t="shared" si="23"/>
        <v>43089</v>
      </c>
      <c r="AE28" s="26">
        <v>512.5</v>
      </c>
      <c r="AF28" s="37"/>
      <c r="AG28" s="25">
        <f t="shared" si="24"/>
        <v>2</v>
      </c>
      <c r="AH28" s="36">
        <f t="shared" si="25"/>
        <v>43449</v>
      </c>
      <c r="AI28" s="26">
        <v>512.5</v>
      </c>
      <c r="AJ28" s="37"/>
      <c r="AK28" s="25">
        <f t="shared" si="26"/>
        <v>2</v>
      </c>
      <c r="AL28" s="36">
        <f t="shared" si="27"/>
        <v>43809</v>
      </c>
      <c r="AM28" s="26">
        <v>512.5</v>
      </c>
      <c r="AN28" s="37"/>
      <c r="AO28" s="25">
        <f t="shared" si="28"/>
        <v>2</v>
      </c>
      <c r="AP28" s="36">
        <f t="shared" si="29"/>
        <v>44169</v>
      </c>
      <c r="AQ28" s="26">
        <v>512.5</v>
      </c>
      <c r="AR28" s="37"/>
      <c r="AS28" s="25">
        <f t="shared" si="30"/>
        <v>2</v>
      </c>
      <c r="AT28" s="36">
        <f t="shared" si="31"/>
        <v>44559</v>
      </c>
      <c r="AU28" s="26">
        <v>512.5</v>
      </c>
      <c r="AV28" s="37"/>
      <c r="AW28" s="25">
        <f t="shared" si="32"/>
        <v>2</v>
      </c>
      <c r="AX28" s="36">
        <f t="shared" si="33"/>
        <v>44919</v>
      </c>
      <c r="AY28" s="26">
        <v>512.5</v>
      </c>
      <c r="AZ28" s="37"/>
      <c r="BA28" s="25">
        <f t="shared" si="34"/>
        <v>2</v>
      </c>
      <c r="BB28" s="36">
        <f t="shared" si="35"/>
        <v>45279</v>
      </c>
      <c r="BC28" s="26">
        <f t="shared" si="36"/>
        <v>512.5</v>
      </c>
      <c r="BD28" s="37"/>
      <c r="BE28" s="25">
        <f t="shared" si="37"/>
        <v>2</v>
      </c>
      <c r="BF28" s="36">
        <f t="shared" si="38"/>
        <v>45639</v>
      </c>
      <c r="BG28" s="26">
        <f t="shared" si="39"/>
        <v>512.5</v>
      </c>
      <c r="BH28" s="37"/>
      <c r="BI28" s="25">
        <f t="shared" si="40"/>
        <v>2</v>
      </c>
      <c r="BJ28" s="36">
        <f t="shared" si="41"/>
        <v>45999</v>
      </c>
      <c r="BK28" s="26">
        <f t="shared" si="42"/>
        <v>512.5</v>
      </c>
      <c r="BL28" s="37"/>
      <c r="BM28" s="25">
        <f t="shared" si="43"/>
        <v>2</v>
      </c>
      <c r="BN28" s="36">
        <f t="shared" si="44"/>
        <v>46359</v>
      </c>
      <c r="BO28" s="26">
        <f>22*'142125200'!E3</f>
        <v>375.83333333333331</v>
      </c>
    </row>
    <row r="29" spans="1:75">
      <c r="A29" s="52"/>
      <c r="B29" s="52"/>
      <c r="C29" s="41"/>
      <c r="D29" s="35"/>
      <c r="E29" s="50" t="s">
        <v>49</v>
      </c>
      <c r="F29" s="51"/>
      <c r="G29" s="26">
        <f>SUM(G17:G28)</f>
        <v>136.66666666666666</v>
      </c>
      <c r="H29" s="35"/>
      <c r="I29" s="50" t="s">
        <v>49</v>
      </c>
      <c r="J29" s="51"/>
      <c r="K29" s="26">
        <f>SUM(K17:K28)</f>
        <v>6150</v>
      </c>
      <c r="L29" s="35"/>
      <c r="M29" s="50" t="s">
        <v>49</v>
      </c>
      <c r="N29" s="51"/>
      <c r="O29" s="26">
        <f>SUM(O17:O28)</f>
        <v>6150</v>
      </c>
      <c r="P29" s="35"/>
      <c r="Q29" s="50" t="s">
        <v>49</v>
      </c>
      <c r="R29" s="51"/>
      <c r="S29" s="26">
        <f>SUM(S17:S28)</f>
        <v>6150</v>
      </c>
      <c r="T29" s="35"/>
      <c r="U29" s="50" t="s">
        <v>49</v>
      </c>
      <c r="V29" s="51"/>
      <c r="W29" s="26">
        <f>SUM(W17:W28)</f>
        <v>6150</v>
      </c>
      <c r="X29" s="35"/>
      <c r="Y29" s="50" t="s">
        <v>49</v>
      </c>
      <c r="Z29" s="51"/>
      <c r="AA29" s="26">
        <f>SUM(AA17:AA28)</f>
        <v>6150</v>
      </c>
      <c r="AB29" s="35"/>
      <c r="AC29" s="50" t="s">
        <v>49</v>
      </c>
      <c r="AD29" s="51"/>
      <c r="AE29" s="26">
        <f>SUM(AE17:AE28)</f>
        <v>6150</v>
      </c>
      <c r="AF29" s="35"/>
      <c r="AG29" s="50" t="s">
        <v>49</v>
      </c>
      <c r="AH29" s="51"/>
      <c r="AI29" s="26">
        <f>SUM(AI17:AI28)</f>
        <v>6150</v>
      </c>
      <c r="AJ29" s="35"/>
      <c r="AK29" s="50" t="s">
        <v>49</v>
      </c>
      <c r="AL29" s="51"/>
      <c r="AM29" s="26">
        <f>SUM(AM17:AM28)</f>
        <v>6150</v>
      </c>
      <c r="AN29" s="35"/>
      <c r="AO29" s="50" t="s">
        <v>49</v>
      </c>
      <c r="AP29" s="51"/>
      <c r="AQ29" s="26">
        <f>SUM(AQ17:AQ28)</f>
        <v>6150</v>
      </c>
      <c r="AR29" s="35"/>
      <c r="AS29" s="50" t="s">
        <v>49</v>
      </c>
      <c r="AT29" s="51"/>
      <c r="AU29" s="26">
        <f>SUM(AU17:AU28)</f>
        <v>6150</v>
      </c>
      <c r="AV29" s="35"/>
      <c r="AW29" s="50" t="s">
        <v>49</v>
      </c>
      <c r="AX29" s="51"/>
      <c r="AY29" s="26">
        <f>SUM(AY17:AY28)</f>
        <v>6150</v>
      </c>
      <c r="AZ29" s="35"/>
      <c r="BA29" s="50" t="s">
        <v>49</v>
      </c>
      <c r="BB29" s="51"/>
      <c r="BC29" s="26">
        <f>SUM(BC17:BC28)</f>
        <v>6150</v>
      </c>
      <c r="BD29" s="35"/>
      <c r="BE29" s="50" t="s">
        <v>49</v>
      </c>
      <c r="BF29" s="51"/>
      <c r="BG29" s="26">
        <f>SUM(BG17:BG28)</f>
        <v>6150</v>
      </c>
      <c r="BH29" s="35"/>
      <c r="BI29" s="49" t="s">
        <v>49</v>
      </c>
      <c r="BJ29" s="49"/>
      <c r="BK29" s="26">
        <f>SUM(BK17:BK28)</f>
        <v>6150</v>
      </c>
      <c r="BL29" s="35"/>
      <c r="BM29" s="49" t="s">
        <v>49</v>
      </c>
      <c r="BN29" s="49"/>
      <c r="BO29" s="26">
        <f>SUM(BO17:BO28)</f>
        <v>6013.333333333333</v>
      </c>
    </row>
    <row r="31" spans="1:75">
      <c r="H31" s="9"/>
      <c r="I31" s="47"/>
      <c r="J31" s="47"/>
      <c r="K31" s="47"/>
      <c r="L31" s="37"/>
      <c r="M31" s="44" t="s">
        <v>50</v>
      </c>
      <c r="N31" s="45"/>
      <c r="O31" s="46"/>
      <c r="P31" s="37"/>
      <c r="Q31" s="44" t="s">
        <v>51</v>
      </c>
      <c r="R31" s="45"/>
      <c r="S31" s="46"/>
      <c r="T31" s="37"/>
      <c r="U31" s="44" t="s">
        <v>52</v>
      </c>
      <c r="V31" s="45"/>
      <c r="W31" s="46"/>
      <c r="X31" s="37"/>
      <c r="Y31" s="44" t="s">
        <v>53</v>
      </c>
      <c r="Z31" s="45"/>
      <c r="AA31" s="46"/>
      <c r="AB31" s="37"/>
      <c r="AC31" s="44" t="s">
        <v>54</v>
      </c>
      <c r="AD31" s="45"/>
      <c r="AE31" s="46"/>
      <c r="AF31" s="37"/>
      <c r="AG31" s="44" t="s">
        <v>55</v>
      </c>
      <c r="AH31" s="45"/>
      <c r="AI31" s="46"/>
      <c r="AJ31" s="37"/>
      <c r="AK31" s="44" t="s">
        <v>56</v>
      </c>
      <c r="AL31" s="45"/>
      <c r="AM31" s="46"/>
      <c r="AN31" s="37"/>
      <c r="AO31" s="44" t="s">
        <v>57</v>
      </c>
      <c r="AP31" s="45"/>
      <c r="AQ31" s="46"/>
      <c r="AR31" s="37"/>
      <c r="AS31" s="44" t="s">
        <v>58</v>
      </c>
      <c r="AT31" s="45"/>
      <c r="AU31" s="46"/>
      <c r="AV31" s="37"/>
      <c r="AW31" s="44" t="s">
        <v>59</v>
      </c>
      <c r="AX31" s="45"/>
      <c r="AY31" s="46"/>
      <c r="AZ31" s="37"/>
      <c r="BA31" s="44" t="s">
        <v>60</v>
      </c>
      <c r="BB31" s="45"/>
      <c r="BC31" s="46"/>
      <c r="BD31" s="37"/>
      <c r="BE31" s="44" t="s">
        <v>61</v>
      </c>
      <c r="BF31" s="45"/>
      <c r="BG31" s="46"/>
      <c r="BH31" s="37"/>
      <c r="BI31" s="44" t="s">
        <v>62</v>
      </c>
      <c r="BJ31" s="45"/>
      <c r="BK31" s="46"/>
      <c r="BL31" s="37"/>
      <c r="BM31" s="44" t="s">
        <v>63</v>
      </c>
      <c r="BN31" s="45"/>
      <c r="BO31" s="46"/>
      <c r="BP31" s="37"/>
      <c r="BQ31" s="48" t="s">
        <v>64</v>
      </c>
      <c r="BR31" s="48"/>
      <c r="BS31" s="48"/>
      <c r="BT31" s="37"/>
      <c r="BU31" s="48" t="s">
        <v>65</v>
      </c>
      <c r="BV31" s="48"/>
      <c r="BW31" s="48"/>
    </row>
    <row r="32" spans="1:75">
      <c r="H32" s="9"/>
      <c r="I32" s="39"/>
      <c r="J32" s="40"/>
      <c r="K32" s="41"/>
      <c r="L32" s="37"/>
      <c r="M32" s="25">
        <v>3</v>
      </c>
      <c r="N32" s="36">
        <v>40909</v>
      </c>
      <c r="O32" s="26">
        <f>'142125200'!J18</f>
        <v>0</v>
      </c>
      <c r="P32" s="37"/>
      <c r="Q32" s="25">
        <f>M32</f>
        <v>3</v>
      </c>
      <c r="R32" s="36">
        <v>41275</v>
      </c>
      <c r="S32" s="26">
        <f>'142125200'!$F$4</f>
        <v>517.43290000000002</v>
      </c>
      <c r="T32" s="37"/>
      <c r="U32" s="25">
        <f>Q32</f>
        <v>3</v>
      </c>
      <c r="V32" s="36">
        <v>41640</v>
      </c>
      <c r="W32" s="26">
        <f>'142125200'!$F$4</f>
        <v>517.43290000000002</v>
      </c>
      <c r="X32" s="37"/>
      <c r="Y32" s="25">
        <f>U32</f>
        <v>3</v>
      </c>
      <c r="Z32" s="36">
        <v>42005</v>
      </c>
      <c r="AA32" s="26">
        <f>'142125200'!$F$4</f>
        <v>517.43290000000002</v>
      </c>
      <c r="AB32" s="37"/>
      <c r="AC32" s="25">
        <f>Y32</f>
        <v>3</v>
      </c>
      <c r="AD32" s="36">
        <f>Z32+390</f>
        <v>42395</v>
      </c>
      <c r="AE32" s="26">
        <f>'142125200'!$F$4</f>
        <v>517.43290000000002</v>
      </c>
      <c r="AF32" s="37"/>
      <c r="AG32" s="25">
        <f>AC32</f>
        <v>3</v>
      </c>
      <c r="AH32" s="36">
        <f>AD32+360</f>
        <v>42755</v>
      </c>
      <c r="AI32" s="26">
        <f>'142125200'!$F$4</f>
        <v>517.43290000000002</v>
      </c>
      <c r="AJ32" s="37"/>
      <c r="AK32" s="25">
        <f>AG32</f>
        <v>3</v>
      </c>
      <c r="AL32" s="36">
        <f>AH32+360</f>
        <v>43115</v>
      </c>
      <c r="AM32" s="26">
        <f>'142125200'!$F$4</f>
        <v>517.43290000000002</v>
      </c>
      <c r="AN32" s="37"/>
      <c r="AO32" s="25">
        <f>AK32</f>
        <v>3</v>
      </c>
      <c r="AP32" s="36">
        <f>AL32+360</f>
        <v>43475</v>
      </c>
      <c r="AQ32" s="26">
        <f>'142125200'!$F$4</f>
        <v>517.43290000000002</v>
      </c>
      <c r="AR32" s="37"/>
      <c r="AS32" s="25">
        <f>AO32</f>
        <v>3</v>
      </c>
      <c r="AT32" s="36">
        <f>AP32+360</f>
        <v>43835</v>
      </c>
      <c r="AU32" s="26">
        <f>'142125200'!$F$4</f>
        <v>517.43290000000002</v>
      </c>
      <c r="AV32" s="37"/>
      <c r="AW32" s="25">
        <f>AS32</f>
        <v>3</v>
      </c>
      <c r="AX32" s="36">
        <f>AT32+390</f>
        <v>44225</v>
      </c>
      <c r="AY32" s="26">
        <f>'142125200'!$F$4</f>
        <v>517.43290000000002</v>
      </c>
      <c r="AZ32" s="37"/>
      <c r="BA32" s="25">
        <f>AW32</f>
        <v>3</v>
      </c>
      <c r="BB32" s="36">
        <f>AX32+360</f>
        <v>44585</v>
      </c>
      <c r="BC32" s="26">
        <f>'142125200'!$F$4</f>
        <v>517.43290000000002</v>
      </c>
      <c r="BD32" s="37"/>
      <c r="BE32" s="25">
        <f>BA32</f>
        <v>3</v>
      </c>
      <c r="BF32" s="36">
        <f>BB32+360</f>
        <v>44945</v>
      </c>
      <c r="BG32" s="26">
        <f>BC32</f>
        <v>517.43290000000002</v>
      </c>
      <c r="BH32" s="37"/>
      <c r="BI32" s="25">
        <f>BE32</f>
        <v>3</v>
      </c>
      <c r="BJ32" s="36">
        <f>BF32+360</f>
        <v>45305</v>
      </c>
      <c r="BK32" s="26">
        <f>BG32</f>
        <v>517.43290000000002</v>
      </c>
      <c r="BL32" s="37"/>
      <c r="BM32" s="25">
        <f>BI32</f>
        <v>3</v>
      </c>
      <c r="BN32" s="36">
        <f>BJ32+360</f>
        <v>45665</v>
      </c>
      <c r="BO32" s="26">
        <f>BK32</f>
        <v>517.43290000000002</v>
      </c>
      <c r="BP32" s="37"/>
      <c r="BQ32" s="25">
        <f>BM32</f>
        <v>3</v>
      </c>
      <c r="BR32" s="36">
        <f>BN32+360</f>
        <v>46025</v>
      </c>
      <c r="BS32" s="26">
        <f>BO32</f>
        <v>517.43290000000002</v>
      </c>
      <c r="BT32" s="37"/>
      <c r="BU32" s="25">
        <f>BQ32</f>
        <v>3</v>
      </c>
      <c r="BV32" s="36">
        <f>BR32+360</f>
        <v>46385</v>
      </c>
      <c r="BW32" s="26">
        <f>BS32</f>
        <v>517.43290000000002</v>
      </c>
    </row>
    <row r="33" spans="8:75">
      <c r="H33" s="9"/>
      <c r="I33" s="39"/>
      <c r="J33" s="40"/>
      <c r="K33" s="41"/>
      <c r="L33" s="37"/>
      <c r="M33" s="25">
        <v>3</v>
      </c>
      <c r="N33" s="36">
        <v>40940</v>
      </c>
      <c r="O33" s="26">
        <f>'142125200'!J18</f>
        <v>0</v>
      </c>
      <c r="P33" s="37"/>
      <c r="Q33" s="25">
        <f t="shared" ref="Q33:Q43" si="52">M33</f>
        <v>3</v>
      </c>
      <c r="R33" s="36">
        <v>41306</v>
      </c>
      <c r="S33" s="26">
        <f>'142125200'!$F$4</f>
        <v>517.43290000000002</v>
      </c>
      <c r="T33" s="37"/>
      <c r="U33" s="25">
        <f t="shared" ref="U33:U43" si="53">Q33</f>
        <v>3</v>
      </c>
      <c r="V33" s="36">
        <v>41671</v>
      </c>
      <c r="W33" s="26">
        <f>'142125200'!$F$4</f>
        <v>517.43290000000002</v>
      </c>
      <c r="X33" s="37"/>
      <c r="Y33" s="25">
        <f t="shared" ref="Y33:Y43" si="54">U33</f>
        <v>3</v>
      </c>
      <c r="Z33" s="36">
        <v>42036</v>
      </c>
      <c r="AA33" s="26">
        <f>'142125200'!$F$4</f>
        <v>517.43290000000002</v>
      </c>
      <c r="AB33" s="37"/>
      <c r="AC33" s="25">
        <f t="shared" ref="AC33:AC43" si="55">Y33</f>
        <v>3</v>
      </c>
      <c r="AD33" s="36">
        <f t="shared" ref="AD33:AD43" si="56">Z33+390</f>
        <v>42426</v>
      </c>
      <c r="AE33" s="26">
        <f>'142125200'!$F$4</f>
        <v>517.43290000000002</v>
      </c>
      <c r="AF33" s="37"/>
      <c r="AG33" s="25">
        <f t="shared" ref="AG33:AG43" si="57">AC33</f>
        <v>3</v>
      </c>
      <c r="AH33" s="36">
        <f t="shared" ref="AH33:AH43" si="58">AD33+360</f>
        <v>42786</v>
      </c>
      <c r="AI33" s="26">
        <f>'142125200'!$F$4</f>
        <v>517.43290000000002</v>
      </c>
      <c r="AJ33" s="37"/>
      <c r="AK33" s="25">
        <f t="shared" ref="AK33:AK43" si="59">AG33</f>
        <v>3</v>
      </c>
      <c r="AL33" s="36">
        <f t="shared" ref="AL33:AL43" si="60">AH33+360</f>
        <v>43146</v>
      </c>
      <c r="AM33" s="26">
        <f>'142125200'!$F$4</f>
        <v>517.43290000000002</v>
      </c>
      <c r="AN33" s="37"/>
      <c r="AO33" s="25">
        <f t="shared" ref="AO33:AO43" si="61">AK33</f>
        <v>3</v>
      </c>
      <c r="AP33" s="36">
        <f t="shared" ref="AP33:AP43" si="62">AL33+360</f>
        <v>43506</v>
      </c>
      <c r="AQ33" s="26">
        <f>'142125200'!$F$4</f>
        <v>517.43290000000002</v>
      </c>
      <c r="AR33" s="37"/>
      <c r="AS33" s="25">
        <f t="shared" ref="AS33:AS43" si="63">AO33</f>
        <v>3</v>
      </c>
      <c r="AT33" s="36">
        <f t="shared" ref="AT33:AT43" si="64">AP33+360</f>
        <v>43866</v>
      </c>
      <c r="AU33" s="26">
        <f>'142125200'!$F$4</f>
        <v>517.43290000000002</v>
      </c>
      <c r="AV33" s="37"/>
      <c r="AW33" s="25">
        <f t="shared" ref="AW33:AW43" si="65">AS33</f>
        <v>3</v>
      </c>
      <c r="AX33" s="36">
        <f t="shared" ref="AX33:AX43" si="66">AT33+390</f>
        <v>44256</v>
      </c>
      <c r="AY33" s="26">
        <f>'142125200'!$F$4</f>
        <v>517.43290000000002</v>
      </c>
      <c r="AZ33" s="37"/>
      <c r="BA33" s="25">
        <f t="shared" ref="BA33:BA43" si="67">AW33</f>
        <v>3</v>
      </c>
      <c r="BB33" s="36">
        <f t="shared" ref="BB33:BB43" si="68">AX33+360</f>
        <v>44616</v>
      </c>
      <c r="BC33" s="26">
        <f>'142125200'!$F$4</f>
        <v>517.43290000000002</v>
      </c>
      <c r="BD33" s="37"/>
      <c r="BE33" s="25">
        <f t="shared" ref="BE33:BE43" si="69">BA33</f>
        <v>3</v>
      </c>
      <c r="BF33" s="36">
        <f t="shared" ref="BF33:BF43" si="70">BB33+360</f>
        <v>44976</v>
      </c>
      <c r="BG33" s="26">
        <f t="shared" ref="BG33:BG43" si="71">BC33</f>
        <v>517.43290000000002</v>
      </c>
      <c r="BH33" s="37"/>
      <c r="BI33" s="25">
        <f t="shared" ref="BI33:BI43" si="72">BE33</f>
        <v>3</v>
      </c>
      <c r="BJ33" s="36">
        <f t="shared" ref="BJ33:BJ43" si="73">BF33+360</f>
        <v>45336</v>
      </c>
      <c r="BK33" s="26">
        <f t="shared" ref="BK33:BK43" si="74">BG33</f>
        <v>517.43290000000002</v>
      </c>
      <c r="BL33" s="37"/>
      <c r="BM33" s="25">
        <f t="shared" ref="BM33:BM43" si="75">BI33</f>
        <v>3</v>
      </c>
      <c r="BN33" s="36">
        <f t="shared" ref="BN33:BN43" si="76">BJ33+360</f>
        <v>45696</v>
      </c>
      <c r="BO33" s="26">
        <f t="shared" ref="BO33:BO43" si="77">BK33</f>
        <v>517.43290000000002</v>
      </c>
      <c r="BP33" s="37"/>
      <c r="BQ33" s="25">
        <f t="shared" ref="BQ33:BQ43" si="78">BM33</f>
        <v>3</v>
      </c>
      <c r="BR33" s="36">
        <f t="shared" ref="BR33:BR43" si="79">BN33+360</f>
        <v>46056</v>
      </c>
      <c r="BS33" s="26">
        <f t="shared" ref="BS33:BS43" si="80">BO33</f>
        <v>517.43290000000002</v>
      </c>
      <c r="BT33" s="37"/>
      <c r="BU33" s="25">
        <f t="shared" ref="BU33:BU43" si="81">BQ33</f>
        <v>3</v>
      </c>
      <c r="BV33" s="36">
        <f t="shared" ref="BV33:BV43" si="82">BR33+360</f>
        <v>46416</v>
      </c>
      <c r="BW33" s="26">
        <f t="shared" ref="BW33:BW42" si="83">BS33</f>
        <v>517.43290000000002</v>
      </c>
    </row>
    <row r="34" spans="8:75">
      <c r="H34" s="9"/>
      <c r="I34" s="39"/>
      <c r="J34" s="40"/>
      <c r="K34" s="41"/>
      <c r="L34" s="37"/>
      <c r="M34" s="25">
        <v>3</v>
      </c>
      <c r="N34" s="36">
        <f>N33+30</f>
        <v>40970</v>
      </c>
      <c r="O34" s="26">
        <f>'142125200'!J19</f>
        <v>0</v>
      </c>
      <c r="P34" s="37"/>
      <c r="Q34" s="25">
        <f t="shared" si="52"/>
        <v>3</v>
      </c>
      <c r="R34" s="36">
        <f>R33+30</f>
        <v>41336</v>
      </c>
      <c r="S34" s="26">
        <f>'142125200'!$F$4</f>
        <v>517.43290000000002</v>
      </c>
      <c r="T34" s="37"/>
      <c r="U34" s="25">
        <f t="shared" si="53"/>
        <v>3</v>
      </c>
      <c r="V34" s="36">
        <f>V33+30</f>
        <v>41701</v>
      </c>
      <c r="W34" s="26">
        <f>'142125200'!$F$4</f>
        <v>517.43290000000002</v>
      </c>
      <c r="X34" s="37"/>
      <c r="Y34" s="25">
        <f t="shared" si="54"/>
        <v>3</v>
      </c>
      <c r="Z34" s="36">
        <f>Z33+30</f>
        <v>42066</v>
      </c>
      <c r="AA34" s="26">
        <f>'142125200'!$F$4</f>
        <v>517.43290000000002</v>
      </c>
      <c r="AB34" s="37"/>
      <c r="AC34" s="25">
        <f t="shared" si="55"/>
        <v>3</v>
      </c>
      <c r="AD34" s="36">
        <f t="shared" si="56"/>
        <v>42456</v>
      </c>
      <c r="AE34" s="26">
        <f>'142125200'!$F$4</f>
        <v>517.43290000000002</v>
      </c>
      <c r="AF34" s="37"/>
      <c r="AG34" s="25">
        <f t="shared" si="57"/>
        <v>3</v>
      </c>
      <c r="AH34" s="36">
        <f t="shared" si="58"/>
        <v>42816</v>
      </c>
      <c r="AI34" s="26">
        <f>'142125200'!$F$4</f>
        <v>517.43290000000002</v>
      </c>
      <c r="AJ34" s="37"/>
      <c r="AK34" s="25">
        <f t="shared" si="59"/>
        <v>3</v>
      </c>
      <c r="AL34" s="36">
        <f t="shared" si="60"/>
        <v>43176</v>
      </c>
      <c r="AM34" s="26">
        <f>'142125200'!$F$4</f>
        <v>517.43290000000002</v>
      </c>
      <c r="AN34" s="37"/>
      <c r="AO34" s="25">
        <f t="shared" si="61"/>
        <v>3</v>
      </c>
      <c r="AP34" s="36">
        <f t="shared" si="62"/>
        <v>43536</v>
      </c>
      <c r="AQ34" s="26">
        <f>'142125200'!$F$4</f>
        <v>517.43290000000002</v>
      </c>
      <c r="AR34" s="37"/>
      <c r="AS34" s="25">
        <f t="shared" si="63"/>
        <v>3</v>
      </c>
      <c r="AT34" s="36">
        <f t="shared" si="64"/>
        <v>43896</v>
      </c>
      <c r="AU34" s="26">
        <f>'142125200'!$F$4</f>
        <v>517.43290000000002</v>
      </c>
      <c r="AV34" s="37"/>
      <c r="AW34" s="25">
        <f t="shared" si="65"/>
        <v>3</v>
      </c>
      <c r="AX34" s="36">
        <f t="shared" si="66"/>
        <v>44286</v>
      </c>
      <c r="AY34" s="26">
        <f>'142125200'!$F$4</f>
        <v>517.43290000000002</v>
      </c>
      <c r="AZ34" s="37"/>
      <c r="BA34" s="25">
        <f t="shared" si="67"/>
        <v>3</v>
      </c>
      <c r="BB34" s="36">
        <f t="shared" si="68"/>
        <v>44646</v>
      </c>
      <c r="BC34" s="26">
        <f>'142125200'!$F$4</f>
        <v>517.43290000000002</v>
      </c>
      <c r="BD34" s="37"/>
      <c r="BE34" s="25">
        <f t="shared" si="69"/>
        <v>3</v>
      </c>
      <c r="BF34" s="36">
        <f t="shared" si="70"/>
        <v>45006</v>
      </c>
      <c r="BG34" s="26">
        <f t="shared" si="71"/>
        <v>517.43290000000002</v>
      </c>
      <c r="BH34" s="37"/>
      <c r="BI34" s="25">
        <f t="shared" si="72"/>
        <v>3</v>
      </c>
      <c r="BJ34" s="36">
        <f t="shared" si="73"/>
        <v>45366</v>
      </c>
      <c r="BK34" s="26">
        <f t="shared" si="74"/>
        <v>517.43290000000002</v>
      </c>
      <c r="BL34" s="37"/>
      <c r="BM34" s="25">
        <f t="shared" si="75"/>
        <v>3</v>
      </c>
      <c r="BN34" s="36">
        <f t="shared" si="76"/>
        <v>45726</v>
      </c>
      <c r="BO34" s="26">
        <f t="shared" si="77"/>
        <v>517.43290000000002</v>
      </c>
      <c r="BP34" s="37"/>
      <c r="BQ34" s="25">
        <f t="shared" si="78"/>
        <v>3</v>
      </c>
      <c r="BR34" s="36">
        <f t="shared" si="79"/>
        <v>46086</v>
      </c>
      <c r="BS34" s="26">
        <f t="shared" si="80"/>
        <v>517.43290000000002</v>
      </c>
      <c r="BT34" s="37"/>
      <c r="BU34" s="25">
        <f t="shared" si="81"/>
        <v>3</v>
      </c>
      <c r="BV34" s="36">
        <f t="shared" si="82"/>
        <v>46446</v>
      </c>
      <c r="BW34" s="26">
        <f t="shared" si="83"/>
        <v>517.43290000000002</v>
      </c>
    </row>
    <row r="35" spans="8:75">
      <c r="H35" s="9"/>
      <c r="I35" s="39"/>
      <c r="J35" s="40"/>
      <c r="K35" s="41"/>
      <c r="L35" s="37"/>
      <c r="M35" s="25">
        <v>3</v>
      </c>
      <c r="N35" s="36">
        <f>N34+30</f>
        <v>41000</v>
      </c>
      <c r="O35" s="26">
        <f>'142125200'!J20</f>
        <v>0</v>
      </c>
      <c r="P35" s="37"/>
      <c r="Q35" s="25">
        <f t="shared" si="52"/>
        <v>3</v>
      </c>
      <c r="R35" s="36">
        <f>R34+30</f>
        <v>41366</v>
      </c>
      <c r="S35" s="26">
        <f>'142125200'!$F$4</f>
        <v>517.43290000000002</v>
      </c>
      <c r="T35" s="37"/>
      <c r="U35" s="25">
        <f t="shared" si="53"/>
        <v>3</v>
      </c>
      <c r="V35" s="36">
        <f>V34+30</f>
        <v>41731</v>
      </c>
      <c r="W35" s="26">
        <f>'142125200'!$F$4</f>
        <v>517.43290000000002</v>
      </c>
      <c r="X35" s="37"/>
      <c r="Y35" s="25">
        <f t="shared" si="54"/>
        <v>3</v>
      </c>
      <c r="Z35" s="36">
        <f>Z34+30</f>
        <v>42096</v>
      </c>
      <c r="AA35" s="26">
        <f>'142125200'!$F$4</f>
        <v>517.43290000000002</v>
      </c>
      <c r="AB35" s="37"/>
      <c r="AC35" s="25">
        <f t="shared" si="55"/>
        <v>3</v>
      </c>
      <c r="AD35" s="36">
        <f t="shared" si="56"/>
        <v>42486</v>
      </c>
      <c r="AE35" s="26">
        <f>'142125200'!$F$4</f>
        <v>517.43290000000002</v>
      </c>
      <c r="AF35" s="37"/>
      <c r="AG35" s="25">
        <f t="shared" si="57"/>
        <v>3</v>
      </c>
      <c r="AH35" s="36">
        <f t="shared" si="58"/>
        <v>42846</v>
      </c>
      <c r="AI35" s="26">
        <f>'142125200'!$F$4</f>
        <v>517.43290000000002</v>
      </c>
      <c r="AJ35" s="37"/>
      <c r="AK35" s="25">
        <f t="shared" si="59"/>
        <v>3</v>
      </c>
      <c r="AL35" s="36">
        <f t="shared" si="60"/>
        <v>43206</v>
      </c>
      <c r="AM35" s="26">
        <f>'142125200'!$F$4</f>
        <v>517.43290000000002</v>
      </c>
      <c r="AN35" s="37"/>
      <c r="AO35" s="25">
        <f t="shared" si="61"/>
        <v>3</v>
      </c>
      <c r="AP35" s="36">
        <f t="shared" si="62"/>
        <v>43566</v>
      </c>
      <c r="AQ35" s="26">
        <f>'142125200'!$F$4</f>
        <v>517.43290000000002</v>
      </c>
      <c r="AR35" s="37"/>
      <c r="AS35" s="25">
        <f t="shared" si="63"/>
        <v>3</v>
      </c>
      <c r="AT35" s="36">
        <f t="shared" si="64"/>
        <v>43926</v>
      </c>
      <c r="AU35" s="26">
        <f>'142125200'!$F$4</f>
        <v>517.43290000000002</v>
      </c>
      <c r="AV35" s="37"/>
      <c r="AW35" s="25">
        <f t="shared" si="65"/>
        <v>3</v>
      </c>
      <c r="AX35" s="36">
        <f t="shared" si="66"/>
        <v>44316</v>
      </c>
      <c r="AY35" s="26">
        <f>'142125200'!$F$4</f>
        <v>517.43290000000002</v>
      </c>
      <c r="AZ35" s="37"/>
      <c r="BA35" s="25">
        <f t="shared" si="67"/>
        <v>3</v>
      </c>
      <c r="BB35" s="36">
        <f t="shared" si="68"/>
        <v>44676</v>
      </c>
      <c r="BC35" s="26">
        <f>'142125200'!$F$4</f>
        <v>517.43290000000002</v>
      </c>
      <c r="BD35" s="37"/>
      <c r="BE35" s="25">
        <f t="shared" si="69"/>
        <v>3</v>
      </c>
      <c r="BF35" s="36">
        <f t="shared" si="70"/>
        <v>45036</v>
      </c>
      <c r="BG35" s="26">
        <f t="shared" si="71"/>
        <v>517.43290000000002</v>
      </c>
      <c r="BH35" s="37"/>
      <c r="BI35" s="25">
        <f t="shared" si="72"/>
        <v>3</v>
      </c>
      <c r="BJ35" s="36">
        <f t="shared" si="73"/>
        <v>45396</v>
      </c>
      <c r="BK35" s="26">
        <f t="shared" si="74"/>
        <v>517.43290000000002</v>
      </c>
      <c r="BL35" s="37"/>
      <c r="BM35" s="25">
        <f t="shared" si="75"/>
        <v>3</v>
      </c>
      <c r="BN35" s="36">
        <f t="shared" si="76"/>
        <v>45756</v>
      </c>
      <c r="BO35" s="26">
        <f t="shared" si="77"/>
        <v>517.43290000000002</v>
      </c>
      <c r="BP35" s="37"/>
      <c r="BQ35" s="25">
        <f t="shared" si="78"/>
        <v>3</v>
      </c>
      <c r="BR35" s="36">
        <f t="shared" si="79"/>
        <v>46116</v>
      </c>
      <c r="BS35" s="26">
        <f t="shared" si="80"/>
        <v>517.43290000000002</v>
      </c>
      <c r="BT35" s="37"/>
      <c r="BU35" s="25">
        <f t="shared" si="81"/>
        <v>3</v>
      </c>
      <c r="BV35" s="36">
        <f t="shared" si="82"/>
        <v>46476</v>
      </c>
      <c r="BW35" s="26">
        <f t="shared" si="83"/>
        <v>517.43290000000002</v>
      </c>
    </row>
    <row r="36" spans="8:75">
      <c r="H36" s="9"/>
      <c r="I36" s="39"/>
      <c r="J36" s="40"/>
      <c r="K36" s="41"/>
      <c r="L36" s="37"/>
      <c r="M36" s="25">
        <v>3</v>
      </c>
      <c r="N36" s="36">
        <f t="shared" ref="N36" si="84">N35+30</f>
        <v>41030</v>
      </c>
      <c r="O36" s="26">
        <f>'142125200'!J21</f>
        <v>0</v>
      </c>
      <c r="P36" s="37"/>
      <c r="Q36" s="25">
        <f t="shared" si="52"/>
        <v>3</v>
      </c>
      <c r="R36" s="36">
        <f t="shared" ref="R36:R38" si="85">R35+30</f>
        <v>41396</v>
      </c>
      <c r="S36" s="26">
        <f>'142125200'!$F$4</f>
        <v>517.43290000000002</v>
      </c>
      <c r="T36" s="37"/>
      <c r="U36" s="25">
        <f t="shared" si="53"/>
        <v>3</v>
      </c>
      <c r="V36" s="36">
        <f t="shared" ref="V36:V38" si="86">V35+30</f>
        <v>41761</v>
      </c>
      <c r="W36" s="26">
        <f>'142125200'!$F$4</f>
        <v>517.43290000000002</v>
      </c>
      <c r="X36" s="37"/>
      <c r="Y36" s="25">
        <f t="shared" si="54"/>
        <v>3</v>
      </c>
      <c r="Z36" s="36">
        <f t="shared" ref="Z36:Z38" si="87">Z35+30</f>
        <v>42126</v>
      </c>
      <c r="AA36" s="26">
        <f>'142125200'!$F$4</f>
        <v>517.43290000000002</v>
      </c>
      <c r="AB36" s="37"/>
      <c r="AC36" s="25">
        <f t="shared" si="55"/>
        <v>3</v>
      </c>
      <c r="AD36" s="36">
        <f t="shared" si="56"/>
        <v>42516</v>
      </c>
      <c r="AE36" s="26">
        <f>'142125200'!$F$4</f>
        <v>517.43290000000002</v>
      </c>
      <c r="AF36" s="37"/>
      <c r="AG36" s="25">
        <f t="shared" si="57"/>
        <v>3</v>
      </c>
      <c r="AH36" s="36">
        <f t="shared" si="58"/>
        <v>42876</v>
      </c>
      <c r="AI36" s="26">
        <f>'142125200'!$F$4</f>
        <v>517.43290000000002</v>
      </c>
      <c r="AJ36" s="37"/>
      <c r="AK36" s="25">
        <f t="shared" si="59"/>
        <v>3</v>
      </c>
      <c r="AL36" s="36">
        <f t="shared" si="60"/>
        <v>43236</v>
      </c>
      <c r="AM36" s="26">
        <f>'142125200'!$F$4</f>
        <v>517.43290000000002</v>
      </c>
      <c r="AN36" s="37"/>
      <c r="AO36" s="25">
        <f t="shared" si="61"/>
        <v>3</v>
      </c>
      <c r="AP36" s="36">
        <f t="shared" si="62"/>
        <v>43596</v>
      </c>
      <c r="AQ36" s="26">
        <f>'142125200'!$F$4</f>
        <v>517.43290000000002</v>
      </c>
      <c r="AR36" s="37"/>
      <c r="AS36" s="25">
        <f t="shared" si="63"/>
        <v>3</v>
      </c>
      <c r="AT36" s="36">
        <f t="shared" si="64"/>
        <v>43956</v>
      </c>
      <c r="AU36" s="26">
        <f>'142125200'!$F$4</f>
        <v>517.43290000000002</v>
      </c>
      <c r="AV36" s="37"/>
      <c r="AW36" s="25">
        <f t="shared" si="65"/>
        <v>3</v>
      </c>
      <c r="AX36" s="36">
        <f t="shared" si="66"/>
        <v>44346</v>
      </c>
      <c r="AY36" s="26">
        <f>'142125200'!$F$4</f>
        <v>517.43290000000002</v>
      </c>
      <c r="AZ36" s="37"/>
      <c r="BA36" s="25">
        <f t="shared" si="67"/>
        <v>3</v>
      </c>
      <c r="BB36" s="36">
        <f t="shared" si="68"/>
        <v>44706</v>
      </c>
      <c r="BC36" s="26">
        <f>'142125200'!$F$4</f>
        <v>517.43290000000002</v>
      </c>
      <c r="BD36" s="37"/>
      <c r="BE36" s="25">
        <f t="shared" si="69"/>
        <v>3</v>
      </c>
      <c r="BF36" s="36">
        <f t="shared" si="70"/>
        <v>45066</v>
      </c>
      <c r="BG36" s="26">
        <f t="shared" si="71"/>
        <v>517.43290000000002</v>
      </c>
      <c r="BH36" s="37"/>
      <c r="BI36" s="25">
        <f t="shared" si="72"/>
        <v>3</v>
      </c>
      <c r="BJ36" s="36">
        <f t="shared" si="73"/>
        <v>45426</v>
      </c>
      <c r="BK36" s="26">
        <f t="shared" si="74"/>
        <v>517.43290000000002</v>
      </c>
      <c r="BL36" s="37"/>
      <c r="BM36" s="25">
        <f t="shared" si="75"/>
        <v>3</v>
      </c>
      <c r="BN36" s="36">
        <f t="shared" si="76"/>
        <v>45786</v>
      </c>
      <c r="BO36" s="26">
        <f t="shared" si="77"/>
        <v>517.43290000000002</v>
      </c>
      <c r="BP36" s="37"/>
      <c r="BQ36" s="25">
        <f t="shared" si="78"/>
        <v>3</v>
      </c>
      <c r="BR36" s="36">
        <f t="shared" si="79"/>
        <v>46146</v>
      </c>
      <c r="BS36" s="26">
        <f t="shared" si="80"/>
        <v>517.43290000000002</v>
      </c>
      <c r="BT36" s="37"/>
      <c r="BU36" s="25">
        <f t="shared" si="81"/>
        <v>3</v>
      </c>
      <c r="BV36" s="36">
        <f t="shared" si="82"/>
        <v>46506</v>
      </c>
      <c r="BW36" s="26">
        <f t="shared" si="83"/>
        <v>517.43290000000002</v>
      </c>
    </row>
    <row r="37" spans="8:75">
      <c r="H37" s="9"/>
      <c r="I37" s="39"/>
      <c r="J37" s="40"/>
      <c r="K37" s="41"/>
      <c r="L37" s="37"/>
      <c r="M37" s="25">
        <v>3</v>
      </c>
      <c r="N37" s="36">
        <v>41061</v>
      </c>
      <c r="O37" s="26">
        <f>'142125200'!J22</f>
        <v>0</v>
      </c>
      <c r="P37" s="37"/>
      <c r="Q37" s="25">
        <f t="shared" si="52"/>
        <v>3</v>
      </c>
      <c r="R37" s="36">
        <f t="shared" si="85"/>
        <v>41426</v>
      </c>
      <c r="S37" s="26">
        <f>'142125200'!$F$4</f>
        <v>517.43290000000002</v>
      </c>
      <c r="T37" s="37"/>
      <c r="U37" s="25">
        <f t="shared" si="53"/>
        <v>3</v>
      </c>
      <c r="V37" s="36">
        <f t="shared" si="86"/>
        <v>41791</v>
      </c>
      <c r="W37" s="26">
        <f>'142125200'!$F$4</f>
        <v>517.43290000000002</v>
      </c>
      <c r="X37" s="37"/>
      <c r="Y37" s="25">
        <f t="shared" si="54"/>
        <v>3</v>
      </c>
      <c r="Z37" s="36">
        <f t="shared" si="87"/>
        <v>42156</v>
      </c>
      <c r="AA37" s="26">
        <f>'142125200'!$F$4</f>
        <v>517.43290000000002</v>
      </c>
      <c r="AB37" s="37"/>
      <c r="AC37" s="25">
        <f t="shared" si="55"/>
        <v>3</v>
      </c>
      <c r="AD37" s="36">
        <f t="shared" si="56"/>
        <v>42546</v>
      </c>
      <c r="AE37" s="26">
        <f>'142125200'!$F$4</f>
        <v>517.43290000000002</v>
      </c>
      <c r="AF37" s="37"/>
      <c r="AG37" s="25">
        <f t="shared" si="57"/>
        <v>3</v>
      </c>
      <c r="AH37" s="36">
        <f t="shared" si="58"/>
        <v>42906</v>
      </c>
      <c r="AI37" s="26">
        <f>'142125200'!$F$4</f>
        <v>517.43290000000002</v>
      </c>
      <c r="AJ37" s="37"/>
      <c r="AK37" s="25">
        <f t="shared" si="59"/>
        <v>3</v>
      </c>
      <c r="AL37" s="36">
        <f t="shared" si="60"/>
        <v>43266</v>
      </c>
      <c r="AM37" s="26">
        <f>'142125200'!$F$4</f>
        <v>517.43290000000002</v>
      </c>
      <c r="AN37" s="37"/>
      <c r="AO37" s="25">
        <f t="shared" si="61"/>
        <v>3</v>
      </c>
      <c r="AP37" s="36">
        <f t="shared" si="62"/>
        <v>43626</v>
      </c>
      <c r="AQ37" s="26">
        <f>'142125200'!$F$4</f>
        <v>517.43290000000002</v>
      </c>
      <c r="AR37" s="37"/>
      <c r="AS37" s="25">
        <f t="shared" si="63"/>
        <v>3</v>
      </c>
      <c r="AT37" s="36">
        <f t="shared" si="64"/>
        <v>43986</v>
      </c>
      <c r="AU37" s="26">
        <f>'142125200'!$F$4</f>
        <v>517.43290000000002</v>
      </c>
      <c r="AV37" s="37"/>
      <c r="AW37" s="25">
        <f t="shared" si="65"/>
        <v>3</v>
      </c>
      <c r="AX37" s="36">
        <f t="shared" si="66"/>
        <v>44376</v>
      </c>
      <c r="AY37" s="26">
        <f>'142125200'!$F$4</f>
        <v>517.43290000000002</v>
      </c>
      <c r="AZ37" s="37"/>
      <c r="BA37" s="25">
        <f t="shared" si="67"/>
        <v>3</v>
      </c>
      <c r="BB37" s="36">
        <f t="shared" si="68"/>
        <v>44736</v>
      </c>
      <c r="BC37" s="26">
        <f>'142125200'!$F$4</f>
        <v>517.43290000000002</v>
      </c>
      <c r="BD37" s="37"/>
      <c r="BE37" s="25">
        <f t="shared" si="69"/>
        <v>3</v>
      </c>
      <c r="BF37" s="36">
        <f t="shared" si="70"/>
        <v>45096</v>
      </c>
      <c r="BG37" s="26">
        <f t="shared" si="71"/>
        <v>517.43290000000002</v>
      </c>
      <c r="BH37" s="37"/>
      <c r="BI37" s="25">
        <f t="shared" si="72"/>
        <v>3</v>
      </c>
      <c r="BJ37" s="36">
        <f t="shared" si="73"/>
        <v>45456</v>
      </c>
      <c r="BK37" s="26">
        <f t="shared" si="74"/>
        <v>517.43290000000002</v>
      </c>
      <c r="BL37" s="37"/>
      <c r="BM37" s="25">
        <f t="shared" si="75"/>
        <v>3</v>
      </c>
      <c r="BN37" s="36">
        <f t="shared" si="76"/>
        <v>45816</v>
      </c>
      <c r="BO37" s="26">
        <f t="shared" si="77"/>
        <v>517.43290000000002</v>
      </c>
      <c r="BP37" s="37"/>
      <c r="BQ37" s="25">
        <f t="shared" si="78"/>
        <v>3</v>
      </c>
      <c r="BR37" s="36">
        <f t="shared" si="79"/>
        <v>46176</v>
      </c>
      <c r="BS37" s="26">
        <f t="shared" si="80"/>
        <v>517.43290000000002</v>
      </c>
      <c r="BT37" s="37"/>
      <c r="BU37" s="25">
        <f t="shared" si="81"/>
        <v>3</v>
      </c>
      <c r="BV37" s="36">
        <f t="shared" si="82"/>
        <v>46536</v>
      </c>
      <c r="BW37" s="26">
        <f t="shared" si="83"/>
        <v>517.43290000000002</v>
      </c>
    </row>
    <row r="38" spans="8:75">
      <c r="H38" s="9"/>
      <c r="I38" s="39"/>
      <c r="J38" s="40"/>
      <c r="K38" s="41"/>
      <c r="L38" s="37"/>
      <c r="M38" s="25">
        <v>3</v>
      </c>
      <c r="N38" s="36">
        <f t="shared" ref="N38" si="88">N37+30</f>
        <v>41091</v>
      </c>
      <c r="O38" s="26">
        <f>'142125200'!J23</f>
        <v>0</v>
      </c>
      <c r="P38" s="37"/>
      <c r="Q38" s="25">
        <f t="shared" si="52"/>
        <v>3</v>
      </c>
      <c r="R38" s="36">
        <f t="shared" si="85"/>
        <v>41456</v>
      </c>
      <c r="S38" s="26">
        <f>'142125200'!$F$4</f>
        <v>517.43290000000002</v>
      </c>
      <c r="T38" s="37"/>
      <c r="U38" s="25">
        <f t="shared" si="53"/>
        <v>3</v>
      </c>
      <c r="V38" s="36">
        <f t="shared" si="86"/>
        <v>41821</v>
      </c>
      <c r="W38" s="26">
        <f>'142125200'!$F$4</f>
        <v>517.43290000000002</v>
      </c>
      <c r="X38" s="37"/>
      <c r="Y38" s="25">
        <f t="shared" si="54"/>
        <v>3</v>
      </c>
      <c r="Z38" s="36">
        <f t="shared" si="87"/>
        <v>42186</v>
      </c>
      <c r="AA38" s="26">
        <f>'142125200'!$F$4</f>
        <v>517.43290000000002</v>
      </c>
      <c r="AB38" s="37"/>
      <c r="AC38" s="25">
        <f t="shared" si="55"/>
        <v>3</v>
      </c>
      <c r="AD38" s="36">
        <f t="shared" si="56"/>
        <v>42576</v>
      </c>
      <c r="AE38" s="26">
        <f>'142125200'!$F$4</f>
        <v>517.43290000000002</v>
      </c>
      <c r="AF38" s="37"/>
      <c r="AG38" s="25">
        <f t="shared" si="57"/>
        <v>3</v>
      </c>
      <c r="AH38" s="36">
        <f t="shared" si="58"/>
        <v>42936</v>
      </c>
      <c r="AI38" s="26">
        <f>'142125200'!$F$4</f>
        <v>517.43290000000002</v>
      </c>
      <c r="AJ38" s="37"/>
      <c r="AK38" s="25">
        <f t="shared" si="59"/>
        <v>3</v>
      </c>
      <c r="AL38" s="36">
        <f t="shared" si="60"/>
        <v>43296</v>
      </c>
      <c r="AM38" s="26">
        <f>'142125200'!$F$4</f>
        <v>517.43290000000002</v>
      </c>
      <c r="AN38" s="37"/>
      <c r="AO38" s="25">
        <f t="shared" si="61"/>
        <v>3</v>
      </c>
      <c r="AP38" s="36">
        <f t="shared" si="62"/>
        <v>43656</v>
      </c>
      <c r="AQ38" s="26">
        <f>'142125200'!$F$4</f>
        <v>517.43290000000002</v>
      </c>
      <c r="AR38" s="37"/>
      <c r="AS38" s="25">
        <f t="shared" si="63"/>
        <v>3</v>
      </c>
      <c r="AT38" s="36">
        <f t="shared" si="64"/>
        <v>44016</v>
      </c>
      <c r="AU38" s="26">
        <f>'142125200'!$F$4</f>
        <v>517.43290000000002</v>
      </c>
      <c r="AV38" s="37"/>
      <c r="AW38" s="25">
        <f t="shared" si="65"/>
        <v>3</v>
      </c>
      <c r="AX38" s="36">
        <f t="shared" si="66"/>
        <v>44406</v>
      </c>
      <c r="AY38" s="26">
        <f>'142125200'!$F$4</f>
        <v>517.43290000000002</v>
      </c>
      <c r="AZ38" s="37"/>
      <c r="BA38" s="25">
        <f t="shared" si="67"/>
        <v>3</v>
      </c>
      <c r="BB38" s="36">
        <f t="shared" si="68"/>
        <v>44766</v>
      </c>
      <c r="BC38" s="26">
        <f>'142125200'!$F$4</f>
        <v>517.43290000000002</v>
      </c>
      <c r="BD38" s="37"/>
      <c r="BE38" s="25">
        <f t="shared" si="69"/>
        <v>3</v>
      </c>
      <c r="BF38" s="36">
        <f t="shared" si="70"/>
        <v>45126</v>
      </c>
      <c r="BG38" s="26">
        <f t="shared" si="71"/>
        <v>517.43290000000002</v>
      </c>
      <c r="BH38" s="37"/>
      <c r="BI38" s="25">
        <f t="shared" si="72"/>
        <v>3</v>
      </c>
      <c r="BJ38" s="36">
        <f t="shared" si="73"/>
        <v>45486</v>
      </c>
      <c r="BK38" s="26">
        <f t="shared" si="74"/>
        <v>517.43290000000002</v>
      </c>
      <c r="BL38" s="37"/>
      <c r="BM38" s="25">
        <f t="shared" si="75"/>
        <v>3</v>
      </c>
      <c r="BN38" s="36">
        <f t="shared" si="76"/>
        <v>45846</v>
      </c>
      <c r="BO38" s="26">
        <f t="shared" si="77"/>
        <v>517.43290000000002</v>
      </c>
      <c r="BP38" s="37"/>
      <c r="BQ38" s="25">
        <f t="shared" si="78"/>
        <v>3</v>
      </c>
      <c r="BR38" s="36">
        <f t="shared" si="79"/>
        <v>46206</v>
      </c>
      <c r="BS38" s="26">
        <f t="shared" si="80"/>
        <v>517.43290000000002</v>
      </c>
      <c r="BT38" s="37"/>
      <c r="BU38" s="25">
        <f t="shared" si="81"/>
        <v>3</v>
      </c>
      <c r="BV38" s="36">
        <f t="shared" si="82"/>
        <v>46566</v>
      </c>
      <c r="BW38" s="26">
        <f t="shared" si="83"/>
        <v>517.43290000000002</v>
      </c>
    </row>
    <row r="39" spans="8:75">
      <c r="H39" s="9"/>
      <c r="I39" s="39"/>
      <c r="J39" s="40"/>
      <c r="K39" s="41"/>
      <c r="L39" s="37"/>
      <c r="M39" s="25">
        <v>3</v>
      </c>
      <c r="N39" s="36">
        <v>41122</v>
      </c>
      <c r="O39" s="26">
        <f>'142125200'!J24</f>
        <v>0</v>
      </c>
      <c r="P39" s="37"/>
      <c r="Q39" s="25">
        <f t="shared" si="52"/>
        <v>3</v>
      </c>
      <c r="R39" s="36">
        <v>41487</v>
      </c>
      <c r="S39" s="26">
        <f>'142125200'!$F$4</f>
        <v>517.43290000000002</v>
      </c>
      <c r="T39" s="37"/>
      <c r="U39" s="25">
        <f t="shared" si="53"/>
        <v>3</v>
      </c>
      <c r="V39" s="36">
        <v>41852</v>
      </c>
      <c r="W39" s="26">
        <f>'142125200'!$F$4</f>
        <v>517.43290000000002</v>
      </c>
      <c r="X39" s="37"/>
      <c r="Y39" s="25">
        <f t="shared" si="54"/>
        <v>3</v>
      </c>
      <c r="Z39" s="36">
        <v>42217</v>
      </c>
      <c r="AA39" s="26">
        <f>'142125200'!$F$4</f>
        <v>517.43290000000002</v>
      </c>
      <c r="AB39" s="37"/>
      <c r="AC39" s="25">
        <f t="shared" si="55"/>
        <v>3</v>
      </c>
      <c r="AD39" s="36">
        <f t="shared" si="56"/>
        <v>42607</v>
      </c>
      <c r="AE39" s="26">
        <f>'142125200'!$F$4</f>
        <v>517.43290000000002</v>
      </c>
      <c r="AF39" s="37"/>
      <c r="AG39" s="25">
        <f t="shared" si="57"/>
        <v>3</v>
      </c>
      <c r="AH39" s="36">
        <f t="shared" si="58"/>
        <v>42967</v>
      </c>
      <c r="AI39" s="26">
        <f>'142125200'!$F$4</f>
        <v>517.43290000000002</v>
      </c>
      <c r="AJ39" s="37"/>
      <c r="AK39" s="25">
        <f t="shared" si="59"/>
        <v>3</v>
      </c>
      <c r="AL39" s="36">
        <f t="shared" si="60"/>
        <v>43327</v>
      </c>
      <c r="AM39" s="26">
        <f>'142125200'!$F$4</f>
        <v>517.43290000000002</v>
      </c>
      <c r="AN39" s="37"/>
      <c r="AO39" s="25">
        <f t="shared" si="61"/>
        <v>3</v>
      </c>
      <c r="AP39" s="36">
        <f t="shared" si="62"/>
        <v>43687</v>
      </c>
      <c r="AQ39" s="26">
        <f>'142125200'!$F$4</f>
        <v>517.43290000000002</v>
      </c>
      <c r="AR39" s="37"/>
      <c r="AS39" s="25">
        <f t="shared" si="63"/>
        <v>3</v>
      </c>
      <c r="AT39" s="36">
        <f t="shared" si="64"/>
        <v>44047</v>
      </c>
      <c r="AU39" s="26">
        <f>'142125200'!$F$4</f>
        <v>517.43290000000002</v>
      </c>
      <c r="AV39" s="37"/>
      <c r="AW39" s="25">
        <f t="shared" si="65"/>
        <v>3</v>
      </c>
      <c r="AX39" s="36">
        <f t="shared" si="66"/>
        <v>44437</v>
      </c>
      <c r="AY39" s="26">
        <f>'142125200'!$F$4</f>
        <v>517.43290000000002</v>
      </c>
      <c r="AZ39" s="37"/>
      <c r="BA39" s="25">
        <f t="shared" si="67"/>
        <v>3</v>
      </c>
      <c r="BB39" s="36">
        <f t="shared" si="68"/>
        <v>44797</v>
      </c>
      <c r="BC39" s="26">
        <f>'142125200'!$F$4</f>
        <v>517.43290000000002</v>
      </c>
      <c r="BD39" s="37"/>
      <c r="BE39" s="25">
        <f t="shared" si="69"/>
        <v>3</v>
      </c>
      <c r="BF39" s="36">
        <f t="shared" si="70"/>
        <v>45157</v>
      </c>
      <c r="BG39" s="26">
        <f t="shared" si="71"/>
        <v>517.43290000000002</v>
      </c>
      <c r="BH39" s="37"/>
      <c r="BI39" s="25">
        <f t="shared" si="72"/>
        <v>3</v>
      </c>
      <c r="BJ39" s="36">
        <f t="shared" si="73"/>
        <v>45517</v>
      </c>
      <c r="BK39" s="26">
        <f t="shared" si="74"/>
        <v>517.43290000000002</v>
      </c>
      <c r="BL39" s="37"/>
      <c r="BM39" s="25">
        <f t="shared" si="75"/>
        <v>3</v>
      </c>
      <c r="BN39" s="36">
        <f t="shared" si="76"/>
        <v>45877</v>
      </c>
      <c r="BO39" s="26">
        <f t="shared" si="77"/>
        <v>517.43290000000002</v>
      </c>
      <c r="BP39" s="37"/>
      <c r="BQ39" s="25">
        <f t="shared" si="78"/>
        <v>3</v>
      </c>
      <c r="BR39" s="36">
        <f t="shared" si="79"/>
        <v>46237</v>
      </c>
      <c r="BS39" s="26">
        <f t="shared" si="80"/>
        <v>517.43290000000002</v>
      </c>
      <c r="BT39" s="37"/>
      <c r="BU39" s="25">
        <f t="shared" si="81"/>
        <v>3</v>
      </c>
      <c r="BV39" s="36">
        <f t="shared" si="82"/>
        <v>46597</v>
      </c>
      <c r="BW39" s="26">
        <f t="shared" si="83"/>
        <v>517.43290000000002</v>
      </c>
    </row>
    <row r="40" spans="8:75">
      <c r="H40" s="9"/>
      <c r="I40" s="39"/>
      <c r="J40" s="40"/>
      <c r="K40" s="41"/>
      <c r="L40" s="37"/>
      <c r="M40" s="25">
        <v>3</v>
      </c>
      <c r="N40" s="36">
        <v>41153</v>
      </c>
      <c r="O40" s="26">
        <f>'142125200'!J25</f>
        <v>0</v>
      </c>
      <c r="P40" s="37"/>
      <c r="Q40" s="25">
        <f t="shared" si="52"/>
        <v>3</v>
      </c>
      <c r="R40" s="36">
        <v>41518</v>
      </c>
      <c r="S40" s="26">
        <f>'142125200'!$F$4</f>
        <v>517.43290000000002</v>
      </c>
      <c r="T40" s="37"/>
      <c r="U40" s="25">
        <f t="shared" si="53"/>
        <v>3</v>
      </c>
      <c r="V40" s="36">
        <v>41883</v>
      </c>
      <c r="W40" s="26">
        <f>'142125200'!$F$4</f>
        <v>517.43290000000002</v>
      </c>
      <c r="X40" s="37"/>
      <c r="Y40" s="25">
        <f t="shared" si="54"/>
        <v>3</v>
      </c>
      <c r="Z40" s="36">
        <v>42248</v>
      </c>
      <c r="AA40" s="26">
        <f>'142125200'!$F$4</f>
        <v>517.43290000000002</v>
      </c>
      <c r="AB40" s="37"/>
      <c r="AC40" s="25">
        <f t="shared" si="55"/>
        <v>3</v>
      </c>
      <c r="AD40" s="36">
        <f t="shared" si="56"/>
        <v>42638</v>
      </c>
      <c r="AE40" s="26">
        <f>'142125200'!$F$4</f>
        <v>517.43290000000002</v>
      </c>
      <c r="AF40" s="37"/>
      <c r="AG40" s="25">
        <f t="shared" si="57"/>
        <v>3</v>
      </c>
      <c r="AH40" s="36">
        <f t="shared" si="58"/>
        <v>42998</v>
      </c>
      <c r="AI40" s="26">
        <f>'142125200'!$F$4</f>
        <v>517.43290000000002</v>
      </c>
      <c r="AJ40" s="37"/>
      <c r="AK40" s="25">
        <f t="shared" si="59"/>
        <v>3</v>
      </c>
      <c r="AL40" s="36">
        <f t="shared" si="60"/>
        <v>43358</v>
      </c>
      <c r="AM40" s="26">
        <f>'142125200'!$F$4</f>
        <v>517.43290000000002</v>
      </c>
      <c r="AN40" s="37"/>
      <c r="AO40" s="25">
        <f t="shared" si="61"/>
        <v>3</v>
      </c>
      <c r="AP40" s="36">
        <f t="shared" si="62"/>
        <v>43718</v>
      </c>
      <c r="AQ40" s="26">
        <f>'142125200'!$F$4</f>
        <v>517.43290000000002</v>
      </c>
      <c r="AR40" s="37"/>
      <c r="AS40" s="25">
        <f t="shared" si="63"/>
        <v>3</v>
      </c>
      <c r="AT40" s="36">
        <f t="shared" si="64"/>
        <v>44078</v>
      </c>
      <c r="AU40" s="26">
        <f>'142125200'!$F$4</f>
        <v>517.43290000000002</v>
      </c>
      <c r="AV40" s="37"/>
      <c r="AW40" s="25">
        <f t="shared" si="65"/>
        <v>3</v>
      </c>
      <c r="AX40" s="36">
        <f t="shared" si="66"/>
        <v>44468</v>
      </c>
      <c r="AY40" s="26">
        <f>'142125200'!$F$4</f>
        <v>517.43290000000002</v>
      </c>
      <c r="AZ40" s="37"/>
      <c r="BA40" s="25">
        <f t="shared" si="67"/>
        <v>3</v>
      </c>
      <c r="BB40" s="36">
        <f t="shared" si="68"/>
        <v>44828</v>
      </c>
      <c r="BC40" s="26">
        <f>'142125200'!$F$4</f>
        <v>517.43290000000002</v>
      </c>
      <c r="BD40" s="37"/>
      <c r="BE40" s="25">
        <f t="shared" si="69"/>
        <v>3</v>
      </c>
      <c r="BF40" s="36">
        <f t="shared" si="70"/>
        <v>45188</v>
      </c>
      <c r="BG40" s="26">
        <f t="shared" si="71"/>
        <v>517.43290000000002</v>
      </c>
      <c r="BH40" s="37"/>
      <c r="BI40" s="25">
        <f t="shared" si="72"/>
        <v>3</v>
      </c>
      <c r="BJ40" s="36">
        <f t="shared" si="73"/>
        <v>45548</v>
      </c>
      <c r="BK40" s="26">
        <f t="shared" si="74"/>
        <v>517.43290000000002</v>
      </c>
      <c r="BL40" s="37"/>
      <c r="BM40" s="25">
        <f t="shared" si="75"/>
        <v>3</v>
      </c>
      <c r="BN40" s="36">
        <f t="shared" si="76"/>
        <v>45908</v>
      </c>
      <c r="BO40" s="26">
        <f t="shared" si="77"/>
        <v>517.43290000000002</v>
      </c>
      <c r="BP40" s="37"/>
      <c r="BQ40" s="25">
        <f t="shared" si="78"/>
        <v>3</v>
      </c>
      <c r="BR40" s="36">
        <f t="shared" si="79"/>
        <v>46268</v>
      </c>
      <c r="BS40" s="26">
        <f t="shared" si="80"/>
        <v>517.43290000000002</v>
      </c>
      <c r="BT40" s="37"/>
      <c r="BU40" s="25">
        <f t="shared" si="81"/>
        <v>3</v>
      </c>
      <c r="BV40" s="36">
        <f t="shared" si="82"/>
        <v>46628</v>
      </c>
      <c r="BW40" s="26">
        <f t="shared" si="83"/>
        <v>517.43290000000002</v>
      </c>
    </row>
    <row r="41" spans="8:75">
      <c r="H41" s="9"/>
      <c r="I41" s="39"/>
      <c r="J41" s="40"/>
      <c r="K41" s="41"/>
      <c r="L41" s="37"/>
      <c r="M41" s="25">
        <v>3</v>
      </c>
      <c r="N41" s="36">
        <v>41183</v>
      </c>
      <c r="O41" s="26">
        <f>'142125200'!J26</f>
        <v>0</v>
      </c>
      <c r="P41" s="37"/>
      <c r="Q41" s="25">
        <f t="shared" si="52"/>
        <v>3</v>
      </c>
      <c r="R41" s="36">
        <f>R40+30</f>
        <v>41548</v>
      </c>
      <c r="S41" s="26">
        <f>'142125200'!$F$4</f>
        <v>517.43290000000002</v>
      </c>
      <c r="T41" s="37"/>
      <c r="U41" s="25">
        <f t="shared" si="53"/>
        <v>3</v>
      </c>
      <c r="V41" s="36">
        <f>V40+30</f>
        <v>41913</v>
      </c>
      <c r="W41" s="26">
        <f>'142125200'!$F$4</f>
        <v>517.43290000000002</v>
      </c>
      <c r="X41" s="37"/>
      <c r="Y41" s="25">
        <f t="shared" si="54"/>
        <v>3</v>
      </c>
      <c r="Z41" s="36">
        <f>Z40+30</f>
        <v>42278</v>
      </c>
      <c r="AA41" s="26">
        <f>'142125200'!$F$4</f>
        <v>517.43290000000002</v>
      </c>
      <c r="AB41" s="37"/>
      <c r="AC41" s="25">
        <f t="shared" si="55"/>
        <v>3</v>
      </c>
      <c r="AD41" s="36">
        <f t="shared" si="56"/>
        <v>42668</v>
      </c>
      <c r="AE41" s="26">
        <f>'142125200'!$F$4</f>
        <v>517.43290000000002</v>
      </c>
      <c r="AF41" s="37"/>
      <c r="AG41" s="25">
        <f t="shared" si="57"/>
        <v>3</v>
      </c>
      <c r="AH41" s="36">
        <f t="shared" si="58"/>
        <v>43028</v>
      </c>
      <c r="AI41" s="26">
        <f>'142125200'!$F$4</f>
        <v>517.43290000000002</v>
      </c>
      <c r="AJ41" s="37"/>
      <c r="AK41" s="25">
        <f t="shared" si="59"/>
        <v>3</v>
      </c>
      <c r="AL41" s="36">
        <f t="shared" si="60"/>
        <v>43388</v>
      </c>
      <c r="AM41" s="26">
        <f>'142125200'!$F$4</f>
        <v>517.43290000000002</v>
      </c>
      <c r="AN41" s="37"/>
      <c r="AO41" s="25">
        <f t="shared" si="61"/>
        <v>3</v>
      </c>
      <c r="AP41" s="36">
        <f t="shared" si="62"/>
        <v>43748</v>
      </c>
      <c r="AQ41" s="26">
        <f>'142125200'!$F$4</f>
        <v>517.43290000000002</v>
      </c>
      <c r="AR41" s="37"/>
      <c r="AS41" s="25">
        <f t="shared" si="63"/>
        <v>3</v>
      </c>
      <c r="AT41" s="36">
        <f t="shared" si="64"/>
        <v>44108</v>
      </c>
      <c r="AU41" s="26">
        <f>'142125200'!$F$4</f>
        <v>517.43290000000002</v>
      </c>
      <c r="AV41" s="37"/>
      <c r="AW41" s="25">
        <f t="shared" si="65"/>
        <v>3</v>
      </c>
      <c r="AX41" s="36">
        <f t="shared" si="66"/>
        <v>44498</v>
      </c>
      <c r="AY41" s="26">
        <f>'142125200'!$F$4</f>
        <v>517.43290000000002</v>
      </c>
      <c r="AZ41" s="37"/>
      <c r="BA41" s="25">
        <f t="shared" si="67"/>
        <v>3</v>
      </c>
      <c r="BB41" s="36">
        <f t="shared" si="68"/>
        <v>44858</v>
      </c>
      <c r="BC41" s="26">
        <f>'142125200'!$F$4</f>
        <v>517.43290000000002</v>
      </c>
      <c r="BD41" s="37"/>
      <c r="BE41" s="25">
        <f t="shared" si="69"/>
        <v>3</v>
      </c>
      <c r="BF41" s="36">
        <f t="shared" si="70"/>
        <v>45218</v>
      </c>
      <c r="BG41" s="26">
        <f t="shared" si="71"/>
        <v>517.43290000000002</v>
      </c>
      <c r="BH41" s="37"/>
      <c r="BI41" s="25">
        <f t="shared" si="72"/>
        <v>3</v>
      </c>
      <c r="BJ41" s="36">
        <f t="shared" si="73"/>
        <v>45578</v>
      </c>
      <c r="BK41" s="26">
        <f t="shared" si="74"/>
        <v>517.43290000000002</v>
      </c>
      <c r="BL41" s="37"/>
      <c r="BM41" s="25">
        <f t="shared" si="75"/>
        <v>3</v>
      </c>
      <c r="BN41" s="36">
        <f t="shared" si="76"/>
        <v>45938</v>
      </c>
      <c r="BO41" s="26">
        <f t="shared" si="77"/>
        <v>517.43290000000002</v>
      </c>
      <c r="BP41" s="37"/>
      <c r="BQ41" s="25">
        <f t="shared" si="78"/>
        <v>3</v>
      </c>
      <c r="BR41" s="36">
        <f t="shared" si="79"/>
        <v>46298</v>
      </c>
      <c r="BS41" s="26">
        <f t="shared" si="80"/>
        <v>517.43290000000002</v>
      </c>
      <c r="BT41" s="37"/>
      <c r="BU41" s="25">
        <f t="shared" si="81"/>
        <v>3</v>
      </c>
      <c r="BV41" s="36">
        <f t="shared" si="82"/>
        <v>46658</v>
      </c>
      <c r="BW41" s="26">
        <f t="shared" si="83"/>
        <v>517.43290000000002</v>
      </c>
    </row>
    <row r="42" spans="8:75">
      <c r="H42" s="9"/>
      <c r="I42" s="39"/>
      <c r="J42" s="40"/>
      <c r="K42" s="41"/>
      <c r="L42" s="37"/>
      <c r="M42" s="25">
        <v>3</v>
      </c>
      <c r="N42" s="36">
        <v>41214</v>
      </c>
      <c r="O42" s="26">
        <f>'142125200'!J27</f>
        <v>0</v>
      </c>
      <c r="P42" s="37"/>
      <c r="Q42" s="25">
        <f t="shared" si="52"/>
        <v>3</v>
      </c>
      <c r="R42" s="36">
        <v>41579</v>
      </c>
      <c r="S42" s="26">
        <f>'142125200'!$F$4</f>
        <v>517.43290000000002</v>
      </c>
      <c r="T42" s="37"/>
      <c r="U42" s="25">
        <f t="shared" si="53"/>
        <v>3</v>
      </c>
      <c r="V42" s="36">
        <v>41944</v>
      </c>
      <c r="W42" s="26">
        <f>'142125200'!$F$4</f>
        <v>517.43290000000002</v>
      </c>
      <c r="X42" s="37"/>
      <c r="Y42" s="25">
        <f t="shared" si="54"/>
        <v>3</v>
      </c>
      <c r="Z42" s="36">
        <v>42309</v>
      </c>
      <c r="AA42" s="26">
        <f>'142125200'!$F$4</f>
        <v>517.43290000000002</v>
      </c>
      <c r="AB42" s="37"/>
      <c r="AC42" s="25">
        <f t="shared" si="55"/>
        <v>3</v>
      </c>
      <c r="AD42" s="36">
        <f t="shared" si="56"/>
        <v>42699</v>
      </c>
      <c r="AE42" s="26">
        <f>'142125200'!$F$4</f>
        <v>517.43290000000002</v>
      </c>
      <c r="AF42" s="37"/>
      <c r="AG42" s="25">
        <f t="shared" si="57"/>
        <v>3</v>
      </c>
      <c r="AH42" s="36">
        <f t="shared" si="58"/>
        <v>43059</v>
      </c>
      <c r="AI42" s="26">
        <f>'142125200'!$F$4</f>
        <v>517.43290000000002</v>
      </c>
      <c r="AJ42" s="37"/>
      <c r="AK42" s="25">
        <f t="shared" si="59"/>
        <v>3</v>
      </c>
      <c r="AL42" s="36">
        <f t="shared" si="60"/>
        <v>43419</v>
      </c>
      <c r="AM42" s="26">
        <f>'142125200'!$F$4</f>
        <v>517.43290000000002</v>
      </c>
      <c r="AN42" s="37"/>
      <c r="AO42" s="25">
        <f t="shared" si="61"/>
        <v>3</v>
      </c>
      <c r="AP42" s="36">
        <f t="shared" si="62"/>
        <v>43779</v>
      </c>
      <c r="AQ42" s="26">
        <f>'142125200'!$F$4</f>
        <v>517.43290000000002</v>
      </c>
      <c r="AR42" s="37"/>
      <c r="AS42" s="25">
        <f t="shared" si="63"/>
        <v>3</v>
      </c>
      <c r="AT42" s="36">
        <f t="shared" si="64"/>
        <v>44139</v>
      </c>
      <c r="AU42" s="26">
        <f>'142125200'!$F$4</f>
        <v>517.43290000000002</v>
      </c>
      <c r="AV42" s="37"/>
      <c r="AW42" s="25">
        <f t="shared" si="65"/>
        <v>3</v>
      </c>
      <c r="AX42" s="36">
        <f t="shared" si="66"/>
        <v>44529</v>
      </c>
      <c r="AY42" s="26">
        <f>'142125200'!$F$4</f>
        <v>517.43290000000002</v>
      </c>
      <c r="AZ42" s="37"/>
      <c r="BA42" s="25">
        <f t="shared" si="67"/>
        <v>3</v>
      </c>
      <c r="BB42" s="36">
        <f t="shared" si="68"/>
        <v>44889</v>
      </c>
      <c r="BC42" s="26">
        <f>'142125200'!$F$4</f>
        <v>517.43290000000002</v>
      </c>
      <c r="BD42" s="37"/>
      <c r="BE42" s="25">
        <f t="shared" si="69"/>
        <v>3</v>
      </c>
      <c r="BF42" s="36">
        <f t="shared" si="70"/>
        <v>45249</v>
      </c>
      <c r="BG42" s="26">
        <f t="shared" si="71"/>
        <v>517.43290000000002</v>
      </c>
      <c r="BH42" s="37"/>
      <c r="BI42" s="25">
        <f t="shared" si="72"/>
        <v>3</v>
      </c>
      <c r="BJ42" s="36">
        <f t="shared" si="73"/>
        <v>45609</v>
      </c>
      <c r="BK42" s="26">
        <f t="shared" si="74"/>
        <v>517.43290000000002</v>
      </c>
      <c r="BL42" s="37"/>
      <c r="BM42" s="25">
        <f t="shared" si="75"/>
        <v>3</v>
      </c>
      <c r="BN42" s="36">
        <f t="shared" si="76"/>
        <v>45969</v>
      </c>
      <c r="BO42" s="26">
        <f t="shared" si="77"/>
        <v>517.43290000000002</v>
      </c>
      <c r="BP42" s="37"/>
      <c r="BQ42" s="25">
        <f t="shared" si="78"/>
        <v>3</v>
      </c>
      <c r="BR42" s="36">
        <f t="shared" si="79"/>
        <v>46329</v>
      </c>
      <c r="BS42" s="26">
        <f t="shared" si="80"/>
        <v>517.43290000000002</v>
      </c>
      <c r="BT42" s="37"/>
      <c r="BU42" s="25">
        <f t="shared" si="81"/>
        <v>3</v>
      </c>
      <c r="BV42" s="36">
        <f t="shared" si="82"/>
        <v>46689</v>
      </c>
      <c r="BW42" s="26">
        <f t="shared" si="83"/>
        <v>517.43290000000002</v>
      </c>
    </row>
    <row r="43" spans="8:75">
      <c r="H43" s="9"/>
      <c r="I43" s="39"/>
      <c r="J43" s="40"/>
      <c r="K43" s="41"/>
      <c r="L43" s="37"/>
      <c r="M43" s="25">
        <v>3</v>
      </c>
      <c r="N43" s="36">
        <f>N42+30</f>
        <v>41244</v>
      </c>
      <c r="O43" s="26">
        <f>12*'142125200'!E4</f>
        <v>206.97316000000001</v>
      </c>
      <c r="P43" s="37"/>
      <c r="Q43" s="25">
        <f t="shared" si="52"/>
        <v>3</v>
      </c>
      <c r="R43" s="36">
        <f>R42+30</f>
        <v>41609</v>
      </c>
      <c r="S43" s="26">
        <f>'142125200'!$F$4</f>
        <v>517.43290000000002</v>
      </c>
      <c r="T43" s="37"/>
      <c r="U43" s="25">
        <f t="shared" si="53"/>
        <v>3</v>
      </c>
      <c r="V43" s="36">
        <f>V42+30</f>
        <v>41974</v>
      </c>
      <c r="W43" s="26">
        <f>'142125200'!$F$4</f>
        <v>517.43290000000002</v>
      </c>
      <c r="X43" s="37"/>
      <c r="Y43" s="25">
        <f t="shared" si="54"/>
        <v>3</v>
      </c>
      <c r="Z43" s="36">
        <f>Z42+30</f>
        <v>42339</v>
      </c>
      <c r="AA43" s="26">
        <f>'142125200'!$F$4</f>
        <v>517.43290000000002</v>
      </c>
      <c r="AB43" s="37"/>
      <c r="AC43" s="25">
        <f t="shared" si="55"/>
        <v>3</v>
      </c>
      <c r="AD43" s="36">
        <f t="shared" si="56"/>
        <v>42729</v>
      </c>
      <c r="AE43" s="26">
        <f>'142125200'!$F$4</f>
        <v>517.43290000000002</v>
      </c>
      <c r="AF43" s="37"/>
      <c r="AG43" s="25">
        <f t="shared" si="57"/>
        <v>3</v>
      </c>
      <c r="AH43" s="36">
        <f t="shared" si="58"/>
        <v>43089</v>
      </c>
      <c r="AI43" s="26">
        <f>'142125200'!$F$4</f>
        <v>517.43290000000002</v>
      </c>
      <c r="AJ43" s="37"/>
      <c r="AK43" s="25">
        <f t="shared" si="59"/>
        <v>3</v>
      </c>
      <c r="AL43" s="36">
        <f t="shared" si="60"/>
        <v>43449</v>
      </c>
      <c r="AM43" s="26">
        <f>'142125200'!$F$4</f>
        <v>517.43290000000002</v>
      </c>
      <c r="AN43" s="37"/>
      <c r="AO43" s="25">
        <f t="shared" si="61"/>
        <v>3</v>
      </c>
      <c r="AP43" s="36">
        <f t="shared" si="62"/>
        <v>43809</v>
      </c>
      <c r="AQ43" s="26">
        <f>'142125200'!$F$4</f>
        <v>517.43290000000002</v>
      </c>
      <c r="AR43" s="37"/>
      <c r="AS43" s="25">
        <f t="shared" si="63"/>
        <v>3</v>
      </c>
      <c r="AT43" s="36">
        <f t="shared" si="64"/>
        <v>44169</v>
      </c>
      <c r="AU43" s="26">
        <f>'142125200'!$F$4</f>
        <v>517.43290000000002</v>
      </c>
      <c r="AV43" s="37"/>
      <c r="AW43" s="25">
        <f t="shared" si="65"/>
        <v>3</v>
      </c>
      <c r="AX43" s="36">
        <f t="shared" si="66"/>
        <v>44559</v>
      </c>
      <c r="AY43" s="26">
        <f>'142125200'!$F$4</f>
        <v>517.43290000000002</v>
      </c>
      <c r="AZ43" s="37"/>
      <c r="BA43" s="25">
        <f t="shared" si="67"/>
        <v>3</v>
      </c>
      <c r="BB43" s="36">
        <f t="shared" si="68"/>
        <v>44919</v>
      </c>
      <c r="BC43" s="26">
        <f>'142125200'!$F$4</f>
        <v>517.43290000000002</v>
      </c>
      <c r="BD43" s="37"/>
      <c r="BE43" s="25">
        <f t="shared" si="69"/>
        <v>3</v>
      </c>
      <c r="BF43" s="36">
        <f t="shared" si="70"/>
        <v>45279</v>
      </c>
      <c r="BG43" s="26">
        <f t="shared" si="71"/>
        <v>517.43290000000002</v>
      </c>
      <c r="BH43" s="37"/>
      <c r="BI43" s="25">
        <f t="shared" si="72"/>
        <v>3</v>
      </c>
      <c r="BJ43" s="36">
        <f t="shared" si="73"/>
        <v>45639</v>
      </c>
      <c r="BK43" s="26">
        <f t="shared" si="74"/>
        <v>517.43290000000002</v>
      </c>
      <c r="BL43" s="37"/>
      <c r="BM43" s="25">
        <f t="shared" si="75"/>
        <v>3</v>
      </c>
      <c r="BN43" s="36">
        <f t="shared" si="76"/>
        <v>45999</v>
      </c>
      <c r="BO43" s="26">
        <f t="shared" si="77"/>
        <v>517.43290000000002</v>
      </c>
      <c r="BP43" s="37"/>
      <c r="BQ43" s="25">
        <f t="shared" si="78"/>
        <v>3</v>
      </c>
      <c r="BR43" s="36">
        <f t="shared" si="79"/>
        <v>46359</v>
      </c>
      <c r="BS43" s="26">
        <f t="shared" si="80"/>
        <v>517.43290000000002</v>
      </c>
      <c r="BT43" s="37"/>
      <c r="BU43" s="25">
        <f t="shared" si="81"/>
        <v>3</v>
      </c>
      <c r="BV43" s="36">
        <f t="shared" si="82"/>
        <v>46719</v>
      </c>
      <c r="BW43" s="26">
        <f>18*'142125200'!E4</f>
        <v>310.45974000000001</v>
      </c>
    </row>
    <row r="44" spans="8:75">
      <c r="H44" s="9"/>
      <c r="I44" s="52"/>
      <c r="J44" s="52"/>
      <c r="K44" s="41"/>
      <c r="L44" s="35"/>
      <c r="M44" s="50" t="s">
        <v>49</v>
      </c>
      <c r="N44" s="51"/>
      <c r="O44" s="26">
        <f>SUM(O32:O43)</f>
        <v>206.97316000000001</v>
      </c>
      <c r="P44" s="35"/>
      <c r="Q44" s="50" t="s">
        <v>49</v>
      </c>
      <c r="R44" s="51"/>
      <c r="S44" s="26">
        <f>SUM(S32:S43)</f>
        <v>6209.1947999999984</v>
      </c>
      <c r="T44" s="35"/>
      <c r="U44" s="50" t="s">
        <v>49</v>
      </c>
      <c r="V44" s="51"/>
      <c r="W44" s="26">
        <f>SUM(W32:W43)</f>
        <v>6209.1947999999984</v>
      </c>
      <c r="X44" s="35"/>
      <c r="Y44" s="50" t="s">
        <v>49</v>
      </c>
      <c r="Z44" s="51"/>
      <c r="AA44" s="26">
        <f>SUM(AA32:AA43)</f>
        <v>6209.1947999999984</v>
      </c>
      <c r="AB44" s="35"/>
      <c r="AC44" s="50" t="s">
        <v>49</v>
      </c>
      <c r="AD44" s="51"/>
      <c r="AE44" s="26">
        <f>SUM(AE32:AE43)</f>
        <v>6209.1947999999984</v>
      </c>
      <c r="AF44" s="35"/>
      <c r="AG44" s="50" t="s">
        <v>49</v>
      </c>
      <c r="AH44" s="51"/>
      <c r="AI44" s="26">
        <f>SUM(AI32:AI43)</f>
        <v>6209.1947999999984</v>
      </c>
      <c r="AJ44" s="35"/>
      <c r="AK44" s="50" t="s">
        <v>49</v>
      </c>
      <c r="AL44" s="51"/>
      <c r="AM44" s="26">
        <f>SUM(AM32:AM43)</f>
        <v>6209.1947999999984</v>
      </c>
      <c r="AN44" s="35"/>
      <c r="AO44" s="50" t="s">
        <v>49</v>
      </c>
      <c r="AP44" s="51"/>
      <c r="AQ44" s="26">
        <f>SUM(AQ32:AQ43)</f>
        <v>6209.1947999999984</v>
      </c>
      <c r="AR44" s="35"/>
      <c r="AS44" s="50" t="s">
        <v>49</v>
      </c>
      <c r="AT44" s="51"/>
      <c r="AU44" s="26">
        <f>SUM(AU32:AU43)</f>
        <v>6209.1947999999984</v>
      </c>
      <c r="AV44" s="35"/>
      <c r="AW44" s="50" t="s">
        <v>49</v>
      </c>
      <c r="AX44" s="51"/>
      <c r="AY44" s="26">
        <f>SUM(AY32:AY43)</f>
        <v>6209.1947999999984</v>
      </c>
      <c r="AZ44" s="35"/>
      <c r="BA44" s="50" t="s">
        <v>49</v>
      </c>
      <c r="BB44" s="51"/>
      <c r="BC44" s="26">
        <f>SUM(BC32:BC43)</f>
        <v>6209.1947999999984</v>
      </c>
      <c r="BD44" s="35"/>
      <c r="BE44" s="50" t="s">
        <v>49</v>
      </c>
      <c r="BF44" s="51"/>
      <c r="BG44" s="26">
        <f>SUM(BG32:BG43)</f>
        <v>6209.1947999999984</v>
      </c>
      <c r="BH44" s="35"/>
      <c r="BI44" s="50" t="s">
        <v>49</v>
      </c>
      <c r="BJ44" s="51"/>
      <c r="BK44" s="26">
        <f>SUM(BK32:BK43)</f>
        <v>6209.1947999999984</v>
      </c>
      <c r="BL44" s="35"/>
      <c r="BM44" s="50" t="s">
        <v>49</v>
      </c>
      <c r="BN44" s="51"/>
      <c r="BO44" s="26">
        <f>SUM(BO32:BO43)</f>
        <v>6209.1947999999984</v>
      </c>
      <c r="BP44" s="35"/>
      <c r="BQ44" s="49" t="s">
        <v>49</v>
      </c>
      <c r="BR44" s="49"/>
      <c r="BS44" s="26">
        <f>SUM(BS32:BS43)</f>
        <v>6209.1947999999984</v>
      </c>
      <c r="BT44" s="35"/>
      <c r="BU44" s="49" t="s">
        <v>49</v>
      </c>
      <c r="BV44" s="49"/>
      <c r="BW44" s="26">
        <f>SUM(BW32:BW43)</f>
        <v>6002.2216399999988</v>
      </c>
    </row>
  </sheetData>
  <mergeCells count="99">
    <mergeCell ref="A1:C1"/>
    <mergeCell ref="E1:G1"/>
    <mergeCell ref="A14:B14"/>
    <mergeCell ref="E14:F14"/>
    <mergeCell ref="I1:K1"/>
    <mergeCell ref="I14:J14"/>
    <mergeCell ref="M1:O1"/>
    <mergeCell ref="M14:N14"/>
    <mergeCell ref="Q1:S1"/>
    <mergeCell ref="Q14:R14"/>
    <mergeCell ref="U1:W1"/>
    <mergeCell ref="U14:V14"/>
    <mergeCell ref="Y1:AA1"/>
    <mergeCell ref="Y14:Z14"/>
    <mergeCell ref="AC1:AE1"/>
    <mergeCell ref="AC14:AD14"/>
    <mergeCell ref="AG1:AI1"/>
    <mergeCell ref="AG14:AH14"/>
    <mergeCell ref="AK1:AM1"/>
    <mergeCell ref="AK14:AL14"/>
    <mergeCell ref="AO1:AQ1"/>
    <mergeCell ref="AO14:AP14"/>
    <mergeCell ref="AS1:AU1"/>
    <mergeCell ref="AS14:AT14"/>
    <mergeCell ref="BA16:BC16"/>
    <mergeCell ref="BI1:BK1"/>
    <mergeCell ref="BI14:BJ14"/>
    <mergeCell ref="AW1:AY1"/>
    <mergeCell ref="AW14:AX14"/>
    <mergeCell ref="BA1:BC1"/>
    <mergeCell ref="BA14:BB14"/>
    <mergeCell ref="BE1:BG1"/>
    <mergeCell ref="BE14:BF14"/>
    <mergeCell ref="BA29:BB29"/>
    <mergeCell ref="BE16:BG16"/>
    <mergeCell ref="BI16:BK16"/>
    <mergeCell ref="A29:B29"/>
    <mergeCell ref="E29:F29"/>
    <mergeCell ref="I29:J29"/>
    <mergeCell ref="M29:N29"/>
    <mergeCell ref="Q29:R29"/>
    <mergeCell ref="U29:V29"/>
    <mergeCell ref="Y29:Z29"/>
    <mergeCell ref="AC29:AD29"/>
    <mergeCell ref="AG16:AI16"/>
    <mergeCell ref="AK16:AM16"/>
    <mergeCell ref="AO16:AQ16"/>
    <mergeCell ref="AS16:AU16"/>
    <mergeCell ref="AW16:AY16"/>
    <mergeCell ref="M16:O16"/>
    <mergeCell ref="I16:K16"/>
    <mergeCell ref="E16:G16"/>
    <mergeCell ref="BM16:BO16"/>
    <mergeCell ref="BM29:BN29"/>
    <mergeCell ref="BE29:BF29"/>
    <mergeCell ref="BI29:BJ29"/>
    <mergeCell ref="AC16:AE16"/>
    <mergeCell ref="Y16:AA16"/>
    <mergeCell ref="U16:W16"/>
    <mergeCell ref="Q16:S16"/>
    <mergeCell ref="AG29:AH29"/>
    <mergeCell ref="AK29:AL29"/>
    <mergeCell ref="AO29:AP29"/>
    <mergeCell ref="AS29:AT29"/>
    <mergeCell ref="AW29:AX29"/>
    <mergeCell ref="I44:J44"/>
    <mergeCell ref="M44:N44"/>
    <mergeCell ref="Q44:R44"/>
    <mergeCell ref="U44:V44"/>
    <mergeCell ref="Y44:Z44"/>
    <mergeCell ref="AW44:AX44"/>
    <mergeCell ref="BA31:BC31"/>
    <mergeCell ref="BE31:BG31"/>
    <mergeCell ref="BI31:BK31"/>
    <mergeCell ref="BM31:BO31"/>
    <mergeCell ref="AW31:AY31"/>
    <mergeCell ref="AC44:AD44"/>
    <mergeCell ref="AG44:AH44"/>
    <mergeCell ref="AK44:AL44"/>
    <mergeCell ref="AO44:AP44"/>
    <mergeCell ref="AS44:AT44"/>
    <mergeCell ref="BU44:BV44"/>
    <mergeCell ref="BA44:BB44"/>
    <mergeCell ref="BE44:BF44"/>
    <mergeCell ref="BI44:BJ44"/>
    <mergeCell ref="BM44:BN44"/>
    <mergeCell ref="BQ44:BR44"/>
    <mergeCell ref="U31:W31"/>
    <mergeCell ref="Q31:S31"/>
    <mergeCell ref="M31:O31"/>
    <mergeCell ref="I31:K31"/>
    <mergeCell ref="BU31:BW31"/>
    <mergeCell ref="Y31:AA31"/>
    <mergeCell ref="BQ31:BS31"/>
    <mergeCell ref="AC31:AE31"/>
    <mergeCell ref="AG31:AI31"/>
    <mergeCell ref="AK31:AM31"/>
    <mergeCell ref="AO31:AQ31"/>
    <mergeCell ref="AS31:AU3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2010</vt:lpstr>
      <vt:lpstr>2011</vt:lpstr>
      <vt:lpstr>2012</vt:lpstr>
      <vt:lpstr>2013</vt:lpstr>
      <vt:lpstr>142125200</vt:lpstr>
      <vt:lpstr>calc_dep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IFCE</dc:creator>
  <cp:lastModifiedBy>IFCE</cp:lastModifiedBy>
  <dcterms:created xsi:type="dcterms:W3CDTF">2013-05-14T17:56:21Z</dcterms:created>
  <dcterms:modified xsi:type="dcterms:W3CDTF">2013-06-05T12:29:18Z</dcterms:modified>
</cp:coreProperties>
</file>